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:\260 UDEMY\40 CONCRETO ARMADO\140 QUINTA CLASE\"/>
    </mc:Choice>
  </mc:AlternateContent>
  <xr:revisionPtr revIDLastSave="0" documentId="13_ncr:1_{B19AF13E-6C5A-4246-9438-FB627D6296F2}" xr6:coauthVersionLast="47" xr6:coauthVersionMax="47" xr10:uidLastSave="{00000000-0000-0000-0000-000000000000}"/>
  <bookViews>
    <workbookView xWindow="-105" yWindow="0" windowWidth="15030" windowHeight="15585" xr2:uid="{00000000-000D-0000-FFFF-FFFF00000000}"/>
  </bookViews>
  <sheets>
    <sheet name="ESPECTRO E030-2016" sheetId="1" r:id="rId1"/>
    <sheet name="Hoja2" sheetId="5" state="hidden" r:id="rId2"/>
    <sheet name="DATOS TXT." sheetId="2" r:id="rId3"/>
    <sheet name="Hoja1" sheetId="4" state="hidden" r:id="rId4"/>
    <sheet name="DATOS E030-2018" sheetId="3" state="hidden" r:id="rId5"/>
  </sheets>
  <definedNames>
    <definedName name="_xlnm.Print_Area" localSheetId="0">'ESPECTRO E030-2016'!$A$1:$T$57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" l="1"/>
  <c r="L3" i="1"/>
  <c r="F13" i="1" l="1"/>
  <c r="G13" i="1"/>
  <c r="O12" i="1" l="1"/>
  <c r="D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2" i="2"/>
  <c r="A1" i="2"/>
  <c r="B1" i="2"/>
  <c r="E1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2" i="2"/>
  <c r="H35" i="1" l="1"/>
  <c r="G35" i="1"/>
  <c r="H34" i="1"/>
  <c r="G34" i="1"/>
  <c r="H33" i="1"/>
  <c r="G33" i="1"/>
  <c r="H32" i="1"/>
  <c r="G32" i="1"/>
  <c r="H31" i="1"/>
  <c r="G31" i="1"/>
  <c r="H27" i="1"/>
  <c r="H26" i="1"/>
  <c r="G27" i="1"/>
  <c r="G26" i="1"/>
  <c r="H25" i="1"/>
  <c r="G25" i="1"/>
  <c r="H24" i="1"/>
  <c r="G24" i="1"/>
  <c r="G23" i="1"/>
  <c r="H23" i="1"/>
  <c r="H22" i="1"/>
  <c r="G22" i="1"/>
  <c r="H21" i="1"/>
  <c r="G21" i="1"/>
  <c r="H20" i="1"/>
  <c r="G20" i="1"/>
  <c r="H36" i="1" l="1"/>
  <c r="O10" i="1" s="1"/>
  <c r="G36" i="1"/>
  <c r="N10" i="1" s="1"/>
  <c r="H28" i="1"/>
  <c r="O9" i="1" s="1"/>
  <c r="G28" i="1"/>
  <c r="N9" i="1" s="1"/>
  <c r="I17" i="1"/>
  <c r="O8" i="1" s="1"/>
  <c r="I16" i="1"/>
  <c r="N8" i="1" s="1"/>
  <c r="N11" i="1" l="1"/>
  <c r="O11" i="1"/>
  <c r="L9" i="1"/>
  <c r="I10" i="1"/>
  <c r="L12" i="1" s="1"/>
  <c r="H10" i="1"/>
  <c r="L11" i="1" s="1"/>
  <c r="G10" i="1"/>
  <c r="L10" i="1" s="1"/>
  <c r="D10" i="1"/>
  <c r="D7" i="1"/>
  <c r="L8" i="1" s="1"/>
  <c r="AA41" i="1" l="1"/>
  <c r="AA42" i="1"/>
  <c r="AA43" i="1"/>
  <c r="AA44" i="1"/>
  <c r="AA18" i="1"/>
  <c r="AA19" i="1"/>
  <c r="AA20" i="1"/>
  <c r="AA21" i="1"/>
  <c r="Q11" i="1"/>
  <c r="S11" i="1" s="1"/>
  <c r="Q19" i="1"/>
  <c r="T19" i="1" s="1"/>
  <c r="Q27" i="1"/>
  <c r="T27" i="1" s="1"/>
  <c r="Q35" i="1"/>
  <c r="T35" i="1" s="1"/>
  <c r="Q43" i="1"/>
  <c r="T43" i="1" s="1"/>
  <c r="Q51" i="1"/>
  <c r="S51" i="1" s="1"/>
  <c r="Q44" i="1"/>
  <c r="S44" i="1" s="1"/>
  <c r="Q10" i="1"/>
  <c r="T10" i="1" s="1"/>
  <c r="Q12" i="1"/>
  <c r="T12" i="1" s="1"/>
  <c r="Q20" i="1"/>
  <c r="S20" i="1" s="1"/>
  <c r="Q28" i="1"/>
  <c r="T28" i="1" s="1"/>
  <c r="Q36" i="1"/>
  <c r="T36" i="1" s="1"/>
  <c r="Q52" i="1"/>
  <c r="T52" i="1" s="1"/>
  <c r="Q13" i="1"/>
  <c r="T13" i="1" s="1"/>
  <c r="E7" i="2" s="1"/>
  <c r="Q21" i="1"/>
  <c r="S21" i="1" s="1"/>
  <c r="Q29" i="1"/>
  <c r="T29" i="1" s="1"/>
  <c r="Q37" i="1"/>
  <c r="T37" i="1" s="1"/>
  <c r="Q45" i="1"/>
  <c r="T45" i="1" s="1"/>
  <c r="Q53" i="1"/>
  <c r="T53" i="1" s="1"/>
  <c r="Q17" i="1"/>
  <c r="S17" i="1" s="1"/>
  <c r="Q34" i="1"/>
  <c r="T34" i="1" s="1"/>
  <c r="Q14" i="1"/>
  <c r="S14" i="1" s="1"/>
  <c r="Q22" i="1"/>
  <c r="S22" i="1" s="1"/>
  <c r="Q30" i="1"/>
  <c r="Q38" i="1"/>
  <c r="T38" i="1" s="1"/>
  <c r="Q46" i="1"/>
  <c r="S46" i="1" s="1"/>
  <c r="Q54" i="1"/>
  <c r="T54" i="1" s="1"/>
  <c r="Q25" i="1"/>
  <c r="T25" i="1" s="1"/>
  <c r="Q49" i="1"/>
  <c r="T49" i="1" s="1"/>
  <c r="Q42" i="1"/>
  <c r="S42" i="1" s="1"/>
  <c r="Q15" i="1"/>
  <c r="T15" i="1" s="1"/>
  <c r="Q23" i="1"/>
  <c r="Q31" i="1"/>
  <c r="T31" i="1" s="1"/>
  <c r="Q39" i="1"/>
  <c r="Q47" i="1"/>
  <c r="T47" i="1" s="1"/>
  <c r="Q55" i="1"/>
  <c r="T55" i="1" s="1"/>
  <c r="Q40" i="1"/>
  <c r="S40" i="1" s="1"/>
  <c r="Q8" i="1"/>
  <c r="T8" i="1" s="1"/>
  <c r="Q41" i="1"/>
  <c r="S41" i="1" s="1"/>
  <c r="Q18" i="1"/>
  <c r="Q50" i="1"/>
  <c r="T50" i="1" s="1"/>
  <c r="Q16" i="1"/>
  <c r="S16" i="1" s="1"/>
  <c r="Q24" i="1"/>
  <c r="T24" i="1" s="1"/>
  <c r="Q32" i="1"/>
  <c r="S32" i="1" s="1"/>
  <c r="Q48" i="1"/>
  <c r="T48" i="1" s="1"/>
  <c r="Q33" i="1"/>
  <c r="Q26" i="1"/>
  <c r="T26" i="1" s="1"/>
  <c r="Q9" i="1"/>
  <c r="S53" i="1" l="1"/>
  <c r="B47" i="2" s="1"/>
  <c r="S15" i="1"/>
  <c r="B9" i="2" s="1"/>
  <c r="S26" i="1"/>
  <c r="B20" i="2" s="1"/>
  <c r="T41" i="1"/>
  <c r="E35" i="2" s="1"/>
  <c r="T51" i="1"/>
  <c r="E45" i="2" s="1"/>
  <c r="S8" i="1"/>
  <c r="B2" i="2" s="1"/>
  <c r="S13" i="1"/>
  <c r="B7" i="2" s="1"/>
  <c r="S47" i="1"/>
  <c r="B41" i="2" s="1"/>
  <c r="S27" i="1"/>
  <c r="B21" i="2" s="1"/>
  <c r="T44" i="1"/>
  <c r="E38" i="2" s="1"/>
  <c r="S28" i="1"/>
  <c r="B22" i="2" s="1"/>
  <c r="T22" i="1"/>
  <c r="E16" i="2" s="1"/>
  <c r="S54" i="1"/>
  <c r="B48" i="2" s="1"/>
  <c r="S24" i="1"/>
  <c r="B18" i="2" s="1"/>
  <c r="S36" i="1"/>
  <c r="B30" i="2" s="1"/>
  <c r="S45" i="1"/>
  <c r="B39" i="2" s="1"/>
  <c r="T46" i="1"/>
  <c r="E40" i="2" s="1"/>
  <c r="T20" i="1"/>
  <c r="E14" i="2" s="1"/>
  <c r="T11" i="1"/>
  <c r="E5" i="2" s="1"/>
  <c r="T17" i="1"/>
  <c r="E11" i="2" s="1"/>
  <c r="E9" i="2"/>
  <c r="B15" i="2"/>
  <c r="S35" i="1"/>
  <c r="B29" i="2" s="1"/>
  <c r="S52" i="1"/>
  <c r="B46" i="2" s="1"/>
  <c r="S18" i="1"/>
  <c r="B12" i="2" s="1"/>
  <c r="S43" i="1"/>
  <c r="B37" i="2" s="1"/>
  <c r="S38" i="1"/>
  <c r="B32" i="2" s="1"/>
  <c r="T32" i="1"/>
  <c r="E26" i="2" s="1"/>
  <c r="B8" i="2"/>
  <c r="S29" i="1"/>
  <c r="B23" i="2" s="1"/>
  <c r="S12" i="1"/>
  <c r="B6" i="2" s="1"/>
  <c r="S25" i="1"/>
  <c r="B19" i="2" s="1"/>
  <c r="S48" i="1"/>
  <c r="B42" i="2" s="1"/>
  <c r="S31" i="1"/>
  <c r="B25" i="2" s="1"/>
  <c r="T16" i="1"/>
  <c r="E10" i="2" s="1"/>
  <c r="T33" i="1"/>
  <c r="E27" i="2" s="1"/>
  <c r="T40" i="1"/>
  <c r="E34" i="2" s="1"/>
  <c r="T9" i="1"/>
  <c r="E3" i="2" s="1"/>
  <c r="S19" i="1"/>
  <c r="B13" i="2" s="1"/>
  <c r="S34" i="1"/>
  <c r="B28" i="2" s="1"/>
  <c r="S23" i="1"/>
  <c r="B17" i="2" s="1"/>
  <c r="T42" i="1"/>
  <c r="E36" i="2" s="1"/>
  <c r="T18" i="1"/>
  <c r="E12" i="2" s="1"/>
  <c r="T30" i="1"/>
  <c r="E24" i="2" s="1"/>
  <c r="B34" i="2"/>
  <c r="S9" i="1"/>
  <c r="B3" i="2" s="1"/>
  <c r="S55" i="1"/>
  <c r="B49" i="2" s="1"/>
  <c r="S39" i="1"/>
  <c r="B33" i="2" s="1"/>
  <c r="S49" i="1"/>
  <c r="B43" i="2" s="1"/>
  <c r="S50" i="1"/>
  <c r="B44" i="2" s="1"/>
  <c r="S33" i="1"/>
  <c r="B27" i="2" s="1"/>
  <c r="T39" i="1"/>
  <c r="E33" i="2" s="1"/>
  <c r="T23" i="1"/>
  <c r="E17" i="2" s="1"/>
  <c r="T21" i="1"/>
  <c r="E15" i="2" s="1"/>
  <c r="S30" i="1"/>
  <c r="B24" i="2" s="1"/>
  <c r="T14" i="1"/>
  <c r="E8" i="2" s="1"/>
  <c r="S10" i="1"/>
  <c r="B4" i="2" s="1"/>
  <c r="S37" i="1"/>
  <c r="B31" i="2" s="1"/>
  <c r="B16" i="2"/>
  <c r="B36" i="2"/>
  <c r="B45" i="2"/>
  <c r="B38" i="2"/>
  <c r="B26" i="2"/>
  <c r="B11" i="2"/>
  <c r="B35" i="2"/>
  <c r="E18" i="2"/>
  <c r="B40" i="2"/>
  <c r="AB21" i="1"/>
  <c r="E29" i="2"/>
  <c r="E13" i="2"/>
  <c r="E47" i="2"/>
  <c r="E31" i="2"/>
  <c r="E44" i="2"/>
  <c r="E2" i="2"/>
  <c r="E30" i="2"/>
  <c r="E25" i="2"/>
  <c r="B10" i="2"/>
  <c r="E32" i="2"/>
  <c r="E46" i="2"/>
  <c r="E28" i="2"/>
  <c r="B5" i="2"/>
  <c r="E42" i="2"/>
  <c r="E39" i="2"/>
  <c r="E37" i="2"/>
  <c r="E20" i="2"/>
  <c r="B14" i="2"/>
  <c r="E43" i="2"/>
  <c r="E48" i="2"/>
  <c r="E23" i="2"/>
  <c r="E22" i="2"/>
  <c r="E4" i="2"/>
  <c r="E49" i="2"/>
  <c r="E6" i="2"/>
  <c r="E19" i="2"/>
  <c r="E41" i="2"/>
  <c r="E21" i="2"/>
  <c r="AB19" i="1" l="1"/>
  <c r="AB44" i="1"/>
  <c r="AB42" i="1"/>
</calcChain>
</file>

<file path=xl/sharedStrings.xml><?xml version="1.0" encoding="utf-8"?>
<sst xmlns="http://schemas.openxmlformats.org/spreadsheetml/2006/main" count="144" uniqueCount="120">
  <si>
    <t>FACTORES DE ZONA</t>
  </si>
  <si>
    <t>ZONA</t>
  </si>
  <si>
    <t>"Z"</t>
  </si>
  <si>
    <t>ITEM</t>
  </si>
  <si>
    <t>FACTOR DE ZONA "Z"</t>
  </si>
  <si>
    <t>Z</t>
  </si>
  <si>
    <t>FACTOR DE SUELO "S"</t>
  </si>
  <si>
    <t>TIPO</t>
  </si>
  <si>
    <t>S</t>
  </si>
  <si>
    <t>Z4</t>
  </si>
  <si>
    <t>Z3</t>
  </si>
  <si>
    <t>Z2</t>
  </si>
  <si>
    <t>Z1</t>
  </si>
  <si>
    <t>S0</t>
  </si>
  <si>
    <t>S1</t>
  </si>
  <si>
    <t>S2</t>
  </si>
  <si>
    <t>S3</t>
  </si>
  <si>
    <t>ZONA 4</t>
  </si>
  <si>
    <t>ZONA 3</t>
  </si>
  <si>
    <t>ZONA 2</t>
  </si>
  <si>
    <t>ZONA 1</t>
  </si>
  <si>
    <t>TL</t>
  </si>
  <si>
    <r>
      <t>T</t>
    </r>
    <r>
      <rPr>
        <b/>
        <sz val="8"/>
        <rFont val="Calibri"/>
        <family val="2"/>
        <scheme val="minor"/>
      </rPr>
      <t>L</t>
    </r>
  </si>
  <si>
    <r>
      <t>T</t>
    </r>
    <r>
      <rPr>
        <b/>
        <sz val="8"/>
        <rFont val="Calibri"/>
        <family val="2"/>
        <scheme val="minor"/>
      </rPr>
      <t>P</t>
    </r>
  </si>
  <si>
    <t>DESCRIPCION</t>
  </si>
  <si>
    <t>Roca Dura</t>
  </si>
  <si>
    <t>Suelos Blandos</t>
  </si>
  <si>
    <t>Suelos Intermedios</t>
  </si>
  <si>
    <t>Roca o Suelos Muy Rigidos</t>
  </si>
  <si>
    <t>TP</t>
  </si>
  <si>
    <t>FACTOR DE USO "U"</t>
  </si>
  <si>
    <t>CATEGORIA</t>
  </si>
  <si>
    <t>FACTOR DE SISTEMA ESTRUCTURAL"R"</t>
  </si>
  <si>
    <t>A1</t>
  </si>
  <si>
    <t>A2</t>
  </si>
  <si>
    <t>B</t>
  </si>
  <si>
    <t>C</t>
  </si>
  <si>
    <t>"A2" Edificaciones Esenciales</t>
  </si>
  <si>
    <t>"B" Edificaciones Importantes</t>
  </si>
  <si>
    <t>"C" Edificaciones Comunes</t>
  </si>
  <si>
    <t>"A1" Edificaciones Esenciales</t>
  </si>
  <si>
    <t>Edificio con aislamiento sismico</t>
  </si>
  <si>
    <t>U</t>
  </si>
  <si>
    <t>Pórticos Especiales Resistentes a Momentos (SMF)</t>
  </si>
  <si>
    <t>Pórticos Intermedios Resistentes a Momentos (IMF)</t>
  </si>
  <si>
    <t>Pórticos Ordinarios Resistentes a Momentos (OMF)</t>
  </si>
  <si>
    <t>Pórticos Especiales Concéntricamente Arriostrados (SCBF)</t>
  </si>
  <si>
    <t>Pórticos Ordinarios Concéntricamente Arriostrados (OCBF)</t>
  </si>
  <si>
    <t>Pórticos Excéntricamente Arriostrados (EBF)</t>
  </si>
  <si>
    <t>Pórticos de Concreto Armado</t>
  </si>
  <si>
    <t>Sistema Dual</t>
  </si>
  <si>
    <t>Muros Estructurales</t>
  </si>
  <si>
    <t>Muros de ductilidad limitada</t>
  </si>
  <si>
    <t>Albañilería Armada o Confinada</t>
  </si>
  <si>
    <t>Madera (Por esfuerzos admisibles)</t>
  </si>
  <si>
    <r>
      <t>R</t>
    </r>
    <r>
      <rPr>
        <sz val="8"/>
        <color theme="1"/>
        <rFont val="Calibri"/>
        <family val="2"/>
        <scheme val="minor"/>
      </rPr>
      <t>O</t>
    </r>
  </si>
  <si>
    <t>DIR X-X</t>
  </si>
  <si>
    <t>DIR Y-Y</t>
  </si>
  <si>
    <t>SISTEMA ESTRUCTURAL</t>
  </si>
  <si>
    <t>DIRECCION</t>
  </si>
  <si>
    <t>Irregularidad de Rigidez – Piso Blando</t>
  </si>
  <si>
    <t>Irregularidades de Resistencia – Piso Débil</t>
  </si>
  <si>
    <t>Irregularidad Extrema de Rigidez</t>
  </si>
  <si>
    <t>Irregularidad Extrema de Resistencia</t>
  </si>
  <si>
    <t>Irregularidad de Masa o Peso</t>
  </si>
  <si>
    <t>Irregularidad Geométrica Vertical</t>
  </si>
  <si>
    <t>Discontinuidad en los Sistemas Resistentes</t>
  </si>
  <si>
    <t>Discontinuidad extrema de los Sistemas Resistentes</t>
  </si>
  <si>
    <t>Irregularidad Torsional</t>
  </si>
  <si>
    <t>Irregularidad Torsional Extrema</t>
  </si>
  <si>
    <t>Esquinas Entrantes</t>
  </si>
  <si>
    <t>Discontinuidad del Diafragma</t>
  </si>
  <si>
    <t>Sistemas no Paralelos</t>
  </si>
  <si>
    <t>IRREGULARIDADES ESTRUCTURALES EN PLANTA</t>
  </si>
  <si>
    <t>IRREGULARIDADES ESTRUCTURALES EN ALTURA</t>
  </si>
  <si>
    <r>
      <t>I</t>
    </r>
    <r>
      <rPr>
        <b/>
        <sz val="10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Dir X-X</t>
    </r>
  </si>
  <si>
    <r>
      <t>I</t>
    </r>
    <r>
      <rPr>
        <b/>
        <sz val="10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Dir Y-Y</t>
    </r>
  </si>
  <si>
    <r>
      <t>I</t>
    </r>
    <r>
      <rPr>
        <b/>
        <sz val="10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Dir X-X</t>
    </r>
  </si>
  <si>
    <r>
      <t>I</t>
    </r>
    <r>
      <rPr>
        <b/>
        <sz val="10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Dir Y-Y</t>
    </r>
  </si>
  <si>
    <t>RESUMEN</t>
  </si>
  <si>
    <t>DATOS</t>
  </si>
  <si>
    <t>R</t>
  </si>
  <si>
    <t>Ia</t>
  </si>
  <si>
    <t>Ip</t>
  </si>
  <si>
    <t>T</t>
  </si>
  <si>
    <t>Sa Dir X-X</t>
  </si>
  <si>
    <t>Sa Dir Y-Y</t>
  </si>
  <si>
    <t>x</t>
  </si>
  <si>
    <t>Y</t>
  </si>
  <si>
    <t>FACTORES</t>
  </si>
  <si>
    <t>OBSERVACIONES</t>
  </si>
  <si>
    <t>9.81 m/s2</t>
  </si>
  <si>
    <t>1 m/s2</t>
  </si>
  <si>
    <t>Se toma el valor mas critico</t>
  </si>
  <si>
    <t>Zona 4 y 3 aislamiento sismico obligatorio</t>
  </si>
  <si>
    <t>Tener en cuenta las restricciones de la tabla N° 10</t>
  </si>
  <si>
    <r>
      <rPr>
        <b/>
        <sz val="8"/>
        <color theme="1"/>
        <rFont val="Calibri"/>
        <family val="2"/>
        <scheme val="minor"/>
      </rPr>
      <t>Ia:</t>
    </r>
    <r>
      <rPr>
        <sz val="8"/>
        <color theme="1"/>
        <rFont val="Calibri"/>
        <family val="2"/>
        <scheme val="minor"/>
      </rPr>
      <t xml:space="preserve"> Factor de irregularidad en altura.</t>
    </r>
  </si>
  <si>
    <r>
      <rPr>
        <b/>
        <sz val="8"/>
        <color theme="1"/>
        <rFont val="Calibri"/>
        <family val="2"/>
        <scheme val="minor"/>
      </rPr>
      <t>Ip:</t>
    </r>
    <r>
      <rPr>
        <sz val="8"/>
        <color theme="1"/>
        <rFont val="Calibri"/>
        <family val="2"/>
        <scheme val="minor"/>
      </rPr>
      <t xml:space="preserve"> Factor de irregularidad en planta.</t>
    </r>
  </si>
  <si>
    <r>
      <rPr>
        <b/>
        <sz val="8"/>
        <color theme="1"/>
        <rFont val="Calibri"/>
        <family val="2"/>
        <scheme val="minor"/>
      </rPr>
      <t>g:</t>
    </r>
    <r>
      <rPr>
        <sz val="8"/>
        <color theme="1"/>
        <rFont val="Calibri"/>
        <family val="2"/>
        <scheme val="minor"/>
      </rPr>
      <t xml:space="preserve"> Aceleración de la gravedad.</t>
    </r>
  </si>
  <si>
    <t>FACTORES DE SUELO</t>
  </si>
  <si>
    <t>FACTORES DE USO</t>
  </si>
  <si>
    <t>SISTEMAS ESTRUCTURALES</t>
  </si>
  <si>
    <r>
      <rPr>
        <b/>
        <sz val="8"/>
        <color theme="1"/>
        <rFont val="Calibri"/>
        <family val="2"/>
        <scheme val="minor"/>
      </rPr>
      <t>C:</t>
    </r>
    <r>
      <rPr>
        <sz val="8"/>
        <color theme="1"/>
        <rFont val="Calibri"/>
        <family val="2"/>
        <scheme val="minor"/>
      </rPr>
      <t xml:space="preserve"> Factor de amplificación sísmica.</t>
    </r>
  </si>
  <si>
    <r>
      <rPr>
        <b/>
        <sz val="8"/>
        <color theme="1"/>
        <rFont val="Calibri"/>
        <family val="2"/>
        <scheme val="minor"/>
      </rPr>
      <t xml:space="preserve">Tp: </t>
    </r>
    <r>
      <rPr>
        <sz val="8"/>
        <color theme="1"/>
        <rFont val="Calibri"/>
        <family val="2"/>
        <scheme val="minor"/>
      </rPr>
      <t>Período que define la plataforma del factor C.</t>
    </r>
  </si>
  <si>
    <r>
      <rPr>
        <b/>
        <sz val="8"/>
        <color theme="1"/>
        <rFont val="Calibri"/>
        <family val="2"/>
        <scheme val="minor"/>
      </rPr>
      <t>T:</t>
    </r>
    <r>
      <rPr>
        <sz val="8"/>
        <color theme="1"/>
        <rFont val="Calibri"/>
        <family val="2"/>
        <scheme val="minor"/>
      </rPr>
      <t xml:space="preserve"> Período fundamental de la estructura para el análisis estático o período de un modo en el análisis dinámico.</t>
    </r>
  </si>
  <si>
    <r>
      <rPr>
        <b/>
        <sz val="8"/>
        <color theme="1"/>
        <rFont val="Calibri"/>
        <family val="2"/>
        <scheme val="minor"/>
      </rPr>
      <t>Ro:</t>
    </r>
    <r>
      <rPr>
        <sz val="8"/>
        <color theme="1"/>
        <rFont val="Calibri"/>
        <family val="2"/>
        <scheme val="minor"/>
      </rPr>
      <t xml:space="preserve"> Coeficiente básico de reducción de las fuerzas sísmicas.</t>
    </r>
  </si>
  <si>
    <r>
      <rPr>
        <b/>
        <sz val="8"/>
        <color theme="1"/>
        <rFont val="Calibri"/>
        <family val="2"/>
        <scheme val="minor"/>
      </rPr>
      <t>T</t>
    </r>
    <r>
      <rPr>
        <b/>
        <sz val="6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Período que define el inicio de la zona del factor C con desplazamiento constante.</t>
    </r>
  </si>
  <si>
    <t>Ro</t>
  </si>
  <si>
    <t>g</t>
  </si>
  <si>
    <t>Proyecto:</t>
  </si>
  <si>
    <t>Revisar tabla N°5 E030-2018</t>
  </si>
  <si>
    <t>Tabla N°1 (NORMA E030-2018)</t>
  </si>
  <si>
    <t>Tabla N°3 y  N°4 (NORMA E030-2018)</t>
  </si>
  <si>
    <t>Tabla N°5 (NORMA E030-2018)</t>
  </si>
  <si>
    <t>Tabla N°7 (NORMA E030-2018)</t>
  </si>
  <si>
    <t>Tabla N°8 (NORMA E030-2018)</t>
  </si>
  <si>
    <t>Tabla N°9 (NORMA E030-2018)</t>
  </si>
  <si>
    <t>ANEXO 2: CALCULO DE ESPECTRO DE PSEUDO - ACELERACIONES (NORMA E030-2018)</t>
  </si>
  <si>
    <t>ANEXO 2: CALCULO DE ESPECTRO DE PSEUDO - ACELERACIONES (NORMA E030-2014/DS-003-2016)</t>
  </si>
  <si>
    <t>PROYECTO CONSTRUCCIÓN EDIFICIO DE 15 PISOS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</si>
</sst>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0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3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0" xfId="0" applyFill="1"/>
    <xf numFmtId="0" fontId="0" fillId="0" borderId="1" xfId="0" applyBorder="1"/>
    <xf numFmtId="164" fontId="0" fillId="0" borderId="4" xfId="0" applyNumberFormat="1" applyBorder="1" applyAlignment="1">
      <alignment horizontal="center"/>
    </xf>
    <xf numFmtId="0" fontId="13" fillId="0" borderId="4" xfId="0" applyFont="1" applyBorder="1" applyProtection="1">
      <protection locked="0" hidden="1"/>
    </xf>
    <xf numFmtId="0" fontId="13" fillId="0" borderId="0" xfId="0" applyFont="1" applyProtection="1">
      <protection locked="0" hidden="1"/>
    </xf>
    <xf numFmtId="2" fontId="0" fillId="0" borderId="0" xfId="0" applyNumberFormat="1"/>
    <xf numFmtId="2" fontId="0" fillId="4" borderId="4" xfId="0" applyNumberFormat="1" applyFill="1" applyBorder="1" applyAlignment="1" applyProtection="1">
      <alignment horizontal="center"/>
      <protection hidden="1"/>
    </xf>
    <xf numFmtId="164" fontId="0" fillId="4" borderId="4" xfId="0" applyNumberFormat="1" applyFill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4" borderId="0" xfId="0" applyFont="1" applyFill="1" applyAlignment="1" applyProtection="1">
      <alignment horizontal="left" indent="2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2" fontId="0" fillId="0" borderId="0" xfId="0" applyNumberFormat="1" applyProtection="1">
      <protection hidden="1"/>
    </xf>
    <xf numFmtId="2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Protection="1">
      <protection locked="0" hidden="1"/>
    </xf>
    <xf numFmtId="2" fontId="0" fillId="0" borderId="4" xfId="0" applyNumberForma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locked="0" hidden="1"/>
    </xf>
    <xf numFmtId="0" fontId="3" fillId="0" borderId="2" xfId="0" applyFont="1" applyBorder="1" applyProtection="1">
      <protection locked="0" hidden="1"/>
    </xf>
    <xf numFmtId="0" fontId="3" fillId="0" borderId="3" xfId="0" applyFont="1" applyBorder="1" applyProtection="1">
      <protection locked="0" hidden="1"/>
    </xf>
    <xf numFmtId="1" fontId="2" fillId="0" borderId="4" xfId="0" applyNumberFormat="1" applyFont="1" applyBorder="1" applyAlignment="1" applyProtection="1">
      <alignment horizontal="center"/>
      <protection hidden="1"/>
    </xf>
    <xf numFmtId="0" fontId="0" fillId="0" borderId="1" xfId="0" applyBorder="1" applyProtection="1">
      <protection locked="0" hidden="1"/>
    </xf>
    <xf numFmtId="0" fontId="0" fillId="0" borderId="2" xfId="0" applyBorder="1" applyProtection="1">
      <protection locked="0" hidden="1"/>
    </xf>
    <xf numFmtId="1" fontId="0" fillId="0" borderId="4" xfId="0" applyNumberFormat="1" applyBorder="1" applyAlignment="1" applyProtection="1">
      <alignment horizontal="center"/>
      <protection hidden="1"/>
    </xf>
    <xf numFmtId="2" fontId="2" fillId="0" borderId="4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21" fillId="0" borderId="0" xfId="0" applyFont="1"/>
    <xf numFmtId="0" fontId="22" fillId="4" borderId="4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justify"/>
      <protection hidden="1"/>
    </xf>
    <xf numFmtId="0" fontId="25" fillId="0" borderId="4" xfId="0" applyFont="1" applyBorder="1"/>
    <xf numFmtId="165" fontId="0" fillId="0" borderId="0" xfId="0" applyNumberForma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center"/>
      <protection locked="0" hidden="1"/>
    </xf>
    <xf numFmtId="2" fontId="10" fillId="0" borderId="1" xfId="0" applyNumberFormat="1" applyFont="1" applyBorder="1" applyAlignment="1" applyProtection="1">
      <alignment horizontal="left" indent="1"/>
      <protection hidden="1"/>
    </xf>
    <xf numFmtId="2" fontId="10" fillId="0" borderId="2" xfId="0" applyNumberFormat="1" applyFont="1" applyBorder="1" applyAlignment="1" applyProtection="1">
      <alignment horizontal="left" indent="1"/>
      <protection hidden="1"/>
    </xf>
    <xf numFmtId="2" fontId="10" fillId="0" borderId="3" xfId="0" applyNumberFormat="1" applyFont="1" applyBorder="1" applyAlignment="1" applyProtection="1">
      <alignment horizontal="left" indent="1"/>
      <protection hidden="1"/>
    </xf>
    <xf numFmtId="0" fontId="14" fillId="0" borderId="0" xfId="0" applyFont="1" applyAlignment="1" applyProtection="1">
      <alignment horizontal="left" indent="7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2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2" fontId="4" fillId="0" borderId="4" xfId="0" applyNumberFormat="1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ESPECTRO DE PSEUDO - ACELERACIONES X-X</a:t>
            </a:r>
          </a:p>
        </c:rich>
      </c:tx>
      <c:layout>
        <c:manualLayout>
          <c:xMode val="edge"/>
          <c:yMode val="edge"/>
          <c:x val="0.15942826373596028"/>
          <c:y val="3.0975097701636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'ESPECTRO E030-2016'!$S$7</c:f>
              <c:strCache>
                <c:ptCount val="1"/>
                <c:pt idx="0">
                  <c:v>Sa Dir X-X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'ESPECTRO E030-2016'!$R$8:$R$55</c:f>
              <c:numCache>
                <c:formatCode>0.00</c:formatCode>
                <c:ptCount val="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0.25</c:v>
                </c:pt>
                <c:pt idx="12">
                  <c:v>0.3</c:v>
                </c:pt>
                <c:pt idx="13">
                  <c:v>0.35</c:v>
                </c:pt>
                <c:pt idx="14">
                  <c:v>0.4</c:v>
                </c:pt>
                <c:pt idx="15">
                  <c:v>0.44999999999999996</c:v>
                </c:pt>
                <c:pt idx="16">
                  <c:v>0.49999999999999994</c:v>
                </c:pt>
                <c:pt idx="17">
                  <c:v>0.54999999999999993</c:v>
                </c:pt>
                <c:pt idx="18">
                  <c:v>0.6</c:v>
                </c:pt>
                <c:pt idx="19">
                  <c:v>0.65</c:v>
                </c:pt>
                <c:pt idx="20">
                  <c:v>0.7</c:v>
                </c:pt>
                <c:pt idx="21">
                  <c:v>0.75000000000000011</c:v>
                </c:pt>
                <c:pt idx="22">
                  <c:v>0.8</c:v>
                </c:pt>
                <c:pt idx="23">
                  <c:v>0.8500000000000002</c:v>
                </c:pt>
                <c:pt idx="24">
                  <c:v>0.9</c:v>
                </c:pt>
                <c:pt idx="25">
                  <c:v>0.95000000000000029</c:v>
                </c:pt>
                <c:pt idx="26">
                  <c:v>1</c:v>
                </c:pt>
                <c:pt idx="27">
                  <c:v>1.1000000000000003</c:v>
                </c:pt>
                <c:pt idx="28">
                  <c:v>1.2000000000000004</c:v>
                </c:pt>
                <c:pt idx="29">
                  <c:v>1.3000000000000005</c:v>
                </c:pt>
                <c:pt idx="30">
                  <c:v>1.4000000000000006</c:v>
                </c:pt>
                <c:pt idx="31">
                  <c:v>1.5000000000000007</c:v>
                </c:pt>
                <c:pt idx="32">
                  <c:v>1.6</c:v>
                </c:pt>
                <c:pt idx="33">
                  <c:v>1.7000000000000008</c:v>
                </c:pt>
                <c:pt idx="34">
                  <c:v>1.8000000000000009</c:v>
                </c:pt>
                <c:pt idx="35">
                  <c:v>1.900000000000001</c:v>
                </c:pt>
                <c:pt idx="36">
                  <c:v>2</c:v>
                </c:pt>
                <c:pt idx="37">
                  <c:v>2.25</c:v>
                </c:pt>
                <c:pt idx="38">
                  <c:v>2.5</c:v>
                </c:pt>
                <c:pt idx="39">
                  <c:v>2.75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</c:numCache>
            </c:numRef>
          </c:xVal>
          <c:yVal>
            <c:numRef>
              <c:f>'ESPECTRO E030-2016'!$S$8:$S$55</c:f>
              <c:numCache>
                <c:formatCode>0.000</c:formatCode>
                <c:ptCount val="48"/>
                <c:pt idx="0">
                  <c:v>1.7174369747899161</c:v>
                </c:pt>
                <c:pt idx="1">
                  <c:v>1.7174369747899161</c:v>
                </c:pt>
                <c:pt idx="2">
                  <c:v>1.7174369747899161</c:v>
                </c:pt>
                <c:pt idx="3">
                  <c:v>1.7174369747899161</c:v>
                </c:pt>
                <c:pt idx="4">
                  <c:v>1.7174369747899161</c:v>
                </c:pt>
                <c:pt idx="5">
                  <c:v>1.7174369747899161</c:v>
                </c:pt>
                <c:pt idx="6">
                  <c:v>1.7174369747899161</c:v>
                </c:pt>
                <c:pt idx="7">
                  <c:v>1.7174369747899161</c:v>
                </c:pt>
                <c:pt idx="8">
                  <c:v>1.7174369747899161</c:v>
                </c:pt>
                <c:pt idx="9">
                  <c:v>1.7174369747899161</c:v>
                </c:pt>
                <c:pt idx="10">
                  <c:v>1.7174369747899161</c:v>
                </c:pt>
                <c:pt idx="11">
                  <c:v>1.7174369747899161</c:v>
                </c:pt>
                <c:pt idx="12">
                  <c:v>1.7174369747899161</c:v>
                </c:pt>
                <c:pt idx="13">
                  <c:v>1.7174369747899161</c:v>
                </c:pt>
                <c:pt idx="14">
                  <c:v>1.7174369747899161</c:v>
                </c:pt>
                <c:pt idx="15">
                  <c:v>1.5266106442577034</c:v>
                </c:pt>
                <c:pt idx="16">
                  <c:v>1.3739495798319328</c:v>
                </c:pt>
                <c:pt idx="17">
                  <c:v>1.2490450725744846</c:v>
                </c:pt>
                <c:pt idx="18">
                  <c:v>1.1449579831932775</c:v>
                </c:pt>
                <c:pt idx="19">
                  <c:v>1.0568842921784098</c:v>
                </c:pt>
                <c:pt idx="20">
                  <c:v>0.98139255702280925</c:v>
                </c:pt>
                <c:pt idx="21">
                  <c:v>0.91596638655462181</c:v>
                </c:pt>
                <c:pt idx="22">
                  <c:v>0.85871848739495804</c:v>
                </c:pt>
                <c:pt idx="23">
                  <c:v>0.80820563519525446</c:v>
                </c:pt>
                <c:pt idx="24">
                  <c:v>0.76330532212885172</c:v>
                </c:pt>
                <c:pt idx="25">
                  <c:v>0.72313135780628035</c:v>
                </c:pt>
                <c:pt idx="26">
                  <c:v>0.68697478991596639</c:v>
                </c:pt>
                <c:pt idx="27">
                  <c:v>0.62452253628724208</c:v>
                </c:pt>
                <c:pt idx="28">
                  <c:v>0.57247899159663851</c:v>
                </c:pt>
                <c:pt idx="29">
                  <c:v>0.5284421460892047</c:v>
                </c:pt>
                <c:pt idx="30">
                  <c:v>0.49069627851140435</c:v>
                </c:pt>
                <c:pt idx="31">
                  <c:v>0.4579831932773108</c:v>
                </c:pt>
                <c:pt idx="32">
                  <c:v>0.42935924369747902</c:v>
                </c:pt>
                <c:pt idx="33">
                  <c:v>0.40410281759762706</c:v>
                </c:pt>
                <c:pt idx="34">
                  <c:v>0.38165266106442558</c:v>
                </c:pt>
                <c:pt idx="35">
                  <c:v>0.36156567890314006</c:v>
                </c:pt>
                <c:pt idx="36">
                  <c:v>0.34348739495798319</c:v>
                </c:pt>
                <c:pt idx="37">
                  <c:v>0.30532212885154064</c:v>
                </c:pt>
                <c:pt idx="38">
                  <c:v>0.27478991596638663</c:v>
                </c:pt>
                <c:pt idx="39">
                  <c:v>0.22709910410445175</c:v>
                </c:pt>
                <c:pt idx="40">
                  <c:v>0.19082633053221293</c:v>
                </c:pt>
                <c:pt idx="41">
                  <c:v>0.10733981092436976</c:v>
                </c:pt>
                <c:pt idx="42">
                  <c:v>6.8697478991596658E-2</c:v>
                </c:pt>
                <c:pt idx="43">
                  <c:v>4.7706582633053232E-2</c:v>
                </c:pt>
                <c:pt idx="44">
                  <c:v>3.5049734179386047E-2</c:v>
                </c:pt>
                <c:pt idx="45">
                  <c:v>2.6834952731092439E-2</c:v>
                </c:pt>
                <c:pt idx="46">
                  <c:v>2.1202925614690324E-2</c:v>
                </c:pt>
                <c:pt idx="47">
                  <c:v>1.7174369747899165E-2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2A-40E5-8AF7-593FD4A56BC8}"/>
            </c:ext>
          </c:extLst>
        </c:ser>
        <c:ser>
          <c:idx val="1"/>
          <c:order val="1"/>
          <c:tx>
            <c:strRef>
              <c:f>'ESPECTRO E030-2016'!$K$11</c:f>
              <c:strCache>
                <c:ptCount val="1"/>
                <c:pt idx="0">
                  <c:v>TP</c:v>
                </c:pt>
              </c:strCache>
            </c:strRef>
          </c:tx>
          <c:spPr>
            <a:ln w="15875" cap="flat" cmpd="sng" algn="ctr">
              <a:solidFill>
                <a:srgbClr val="C0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'ESPECTRO E030-2016'!$AA$18:$AA$19</c:f>
              <c:numCache>
                <c:formatCode>0.00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xVal>
          <c:yVal>
            <c:numRef>
              <c:f>'ESPECTRO E030-2016'!$AB$18:$AB$19</c:f>
              <c:numCache>
                <c:formatCode>0.000</c:formatCode>
                <c:ptCount val="2"/>
                <c:pt idx="0">
                  <c:v>0</c:v>
                </c:pt>
                <c:pt idx="1">
                  <c:v>1.7174369747899161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2A-40E5-8AF7-593FD4A56BC8}"/>
            </c:ext>
          </c:extLst>
        </c:ser>
        <c:ser>
          <c:idx val="2"/>
          <c:order val="2"/>
          <c:tx>
            <c:strRef>
              <c:f>'ESPECTRO E030-2016'!$K$12</c:f>
              <c:strCache>
                <c:ptCount val="1"/>
                <c:pt idx="0">
                  <c:v>TL</c:v>
                </c:pt>
              </c:strCache>
            </c:strRef>
          </c:tx>
          <c:spPr>
            <a:ln w="15875" cap="flat" cmpd="sng" algn="ctr">
              <a:solidFill>
                <a:srgbClr val="00B05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'ESPECTRO E030-2016'!$AA$20:$AA$21</c:f>
              <c:numCache>
                <c:formatCode>0.00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'ESPECTRO E030-2016'!$AB$20:$AB$21</c:f>
              <c:numCache>
                <c:formatCode>0.000</c:formatCode>
                <c:ptCount val="2"/>
                <c:pt idx="0">
                  <c:v>0</c:v>
                </c:pt>
                <c:pt idx="1">
                  <c:v>0.27478991596638663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2A-40E5-8AF7-593FD4A5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068016"/>
        <c:axId val="346053648"/>
      </c:scatterChart>
      <c:valAx>
        <c:axId val="34406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PERIODO T(s)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6053648"/>
        <c:crosses val="autoZero"/>
        <c:crossBetween val="midCat"/>
      </c:valAx>
      <c:valAx>
        <c:axId val="3460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SA DIR x-x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4068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377732273831667"/>
          <c:y val="0.23751124981402746"/>
          <c:w val="0.19098099044805106"/>
          <c:h val="0.17423614406374313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ESPECTRO DE PSEUDO - ACELERACIONES Y-Y</a:t>
            </a:r>
          </a:p>
        </c:rich>
      </c:tx>
      <c:layout>
        <c:manualLayout>
          <c:xMode val="edge"/>
          <c:yMode val="edge"/>
          <c:x val="0.15668118673358322"/>
          <c:y val="2.0650065134424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'ESPECTRO E030-2016'!$T$7</c:f>
              <c:strCache>
                <c:ptCount val="1"/>
                <c:pt idx="0">
                  <c:v>Sa Dir Y-Y</c:v>
                </c:pt>
              </c:strCache>
            </c:strRef>
          </c:tx>
          <c:spPr>
            <a:ln w="25400" cap="flat" cmpd="sng" algn="ctr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'ESPECTRO E030-2016'!$R$8:$R$55</c:f>
              <c:numCache>
                <c:formatCode>0.00</c:formatCode>
                <c:ptCount val="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0.25</c:v>
                </c:pt>
                <c:pt idx="12">
                  <c:v>0.3</c:v>
                </c:pt>
                <c:pt idx="13">
                  <c:v>0.35</c:v>
                </c:pt>
                <c:pt idx="14">
                  <c:v>0.4</c:v>
                </c:pt>
                <c:pt idx="15">
                  <c:v>0.44999999999999996</c:v>
                </c:pt>
                <c:pt idx="16">
                  <c:v>0.49999999999999994</c:v>
                </c:pt>
                <c:pt idx="17">
                  <c:v>0.54999999999999993</c:v>
                </c:pt>
                <c:pt idx="18">
                  <c:v>0.6</c:v>
                </c:pt>
                <c:pt idx="19">
                  <c:v>0.65</c:v>
                </c:pt>
                <c:pt idx="20">
                  <c:v>0.7</c:v>
                </c:pt>
                <c:pt idx="21">
                  <c:v>0.75000000000000011</c:v>
                </c:pt>
                <c:pt idx="22">
                  <c:v>0.8</c:v>
                </c:pt>
                <c:pt idx="23">
                  <c:v>0.8500000000000002</c:v>
                </c:pt>
                <c:pt idx="24">
                  <c:v>0.9</c:v>
                </c:pt>
                <c:pt idx="25">
                  <c:v>0.95000000000000029</c:v>
                </c:pt>
                <c:pt idx="26">
                  <c:v>1</c:v>
                </c:pt>
                <c:pt idx="27">
                  <c:v>1.1000000000000003</c:v>
                </c:pt>
                <c:pt idx="28">
                  <c:v>1.2000000000000004</c:v>
                </c:pt>
                <c:pt idx="29">
                  <c:v>1.3000000000000005</c:v>
                </c:pt>
                <c:pt idx="30">
                  <c:v>1.4000000000000006</c:v>
                </c:pt>
                <c:pt idx="31">
                  <c:v>1.5000000000000007</c:v>
                </c:pt>
                <c:pt idx="32">
                  <c:v>1.6</c:v>
                </c:pt>
                <c:pt idx="33">
                  <c:v>1.7000000000000008</c:v>
                </c:pt>
                <c:pt idx="34">
                  <c:v>1.8000000000000009</c:v>
                </c:pt>
                <c:pt idx="35">
                  <c:v>1.900000000000001</c:v>
                </c:pt>
                <c:pt idx="36">
                  <c:v>2</c:v>
                </c:pt>
                <c:pt idx="37">
                  <c:v>2.25</c:v>
                </c:pt>
                <c:pt idx="38">
                  <c:v>2.5</c:v>
                </c:pt>
                <c:pt idx="39">
                  <c:v>2.75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</c:numCache>
            </c:numRef>
          </c:xVal>
          <c:yVal>
            <c:numRef>
              <c:f>'ESPECTRO E030-2016'!$T$8:$T$55</c:f>
              <c:numCache>
                <c:formatCode>0.000</c:formatCode>
                <c:ptCount val="48"/>
                <c:pt idx="0">
                  <c:v>1.7174369747899161</c:v>
                </c:pt>
                <c:pt idx="1">
                  <c:v>1.7174369747899161</c:v>
                </c:pt>
                <c:pt idx="2">
                  <c:v>1.7174369747899161</c:v>
                </c:pt>
                <c:pt idx="3">
                  <c:v>1.7174369747899161</c:v>
                </c:pt>
                <c:pt idx="4">
                  <c:v>1.7174369747899161</c:v>
                </c:pt>
                <c:pt idx="5">
                  <c:v>1.7174369747899161</c:v>
                </c:pt>
                <c:pt idx="6">
                  <c:v>1.7174369747899161</c:v>
                </c:pt>
                <c:pt idx="7">
                  <c:v>1.7174369747899161</c:v>
                </c:pt>
                <c:pt idx="8">
                  <c:v>1.7174369747899161</c:v>
                </c:pt>
                <c:pt idx="9">
                  <c:v>1.7174369747899161</c:v>
                </c:pt>
                <c:pt idx="10">
                  <c:v>1.7174369747899161</c:v>
                </c:pt>
                <c:pt idx="11">
                  <c:v>1.7174369747899161</c:v>
                </c:pt>
                <c:pt idx="12">
                  <c:v>1.7174369747899161</c:v>
                </c:pt>
                <c:pt idx="13">
                  <c:v>1.7174369747899161</c:v>
                </c:pt>
                <c:pt idx="14">
                  <c:v>1.7174369747899161</c:v>
                </c:pt>
                <c:pt idx="15">
                  <c:v>1.5266106442577034</c:v>
                </c:pt>
                <c:pt idx="16">
                  <c:v>1.3739495798319328</c:v>
                </c:pt>
                <c:pt idx="17">
                  <c:v>1.2490450725744846</c:v>
                </c:pt>
                <c:pt idx="18">
                  <c:v>1.1449579831932775</c:v>
                </c:pt>
                <c:pt idx="19">
                  <c:v>1.0568842921784098</c:v>
                </c:pt>
                <c:pt idx="20">
                  <c:v>0.98139255702280925</c:v>
                </c:pt>
                <c:pt idx="21">
                  <c:v>0.91596638655462181</c:v>
                </c:pt>
                <c:pt idx="22">
                  <c:v>0.85871848739495804</c:v>
                </c:pt>
                <c:pt idx="23">
                  <c:v>0.80820563519525446</c:v>
                </c:pt>
                <c:pt idx="24">
                  <c:v>0.76330532212885172</c:v>
                </c:pt>
                <c:pt idx="25">
                  <c:v>0.72313135780628035</c:v>
                </c:pt>
                <c:pt idx="26">
                  <c:v>0.68697478991596639</c:v>
                </c:pt>
                <c:pt idx="27">
                  <c:v>0.62452253628724208</c:v>
                </c:pt>
                <c:pt idx="28">
                  <c:v>0.57247899159663851</c:v>
                </c:pt>
                <c:pt idx="29">
                  <c:v>0.5284421460892047</c:v>
                </c:pt>
                <c:pt idx="30">
                  <c:v>0.49069627851140435</c:v>
                </c:pt>
                <c:pt idx="31">
                  <c:v>0.4579831932773108</c:v>
                </c:pt>
                <c:pt idx="32">
                  <c:v>0.42935924369747902</c:v>
                </c:pt>
                <c:pt idx="33">
                  <c:v>0.40410281759762706</c:v>
                </c:pt>
                <c:pt idx="34">
                  <c:v>0.38165266106442558</c:v>
                </c:pt>
                <c:pt idx="35">
                  <c:v>0.36156567890314006</c:v>
                </c:pt>
                <c:pt idx="36">
                  <c:v>0.34348739495798319</c:v>
                </c:pt>
                <c:pt idx="37">
                  <c:v>0.30532212885154064</c:v>
                </c:pt>
                <c:pt idx="38">
                  <c:v>0.27478991596638663</c:v>
                </c:pt>
                <c:pt idx="39">
                  <c:v>0.22709910410445175</c:v>
                </c:pt>
                <c:pt idx="40">
                  <c:v>0.19082633053221293</c:v>
                </c:pt>
                <c:pt idx="41">
                  <c:v>0.10733981092436976</c:v>
                </c:pt>
                <c:pt idx="42">
                  <c:v>6.8697478991596658E-2</c:v>
                </c:pt>
                <c:pt idx="43">
                  <c:v>4.7706582633053232E-2</c:v>
                </c:pt>
                <c:pt idx="44">
                  <c:v>3.5049734179386047E-2</c:v>
                </c:pt>
                <c:pt idx="45">
                  <c:v>2.6834952731092439E-2</c:v>
                </c:pt>
                <c:pt idx="46">
                  <c:v>2.1202925614690324E-2</c:v>
                </c:pt>
                <c:pt idx="47">
                  <c:v>1.7174369747899165E-2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DB-47F8-A93B-8F370AF676E4}"/>
            </c:ext>
          </c:extLst>
        </c:ser>
        <c:ser>
          <c:idx val="1"/>
          <c:order val="1"/>
          <c:tx>
            <c:strRef>
              <c:f>'ESPECTRO E030-2016'!$K$11</c:f>
              <c:strCache>
                <c:ptCount val="1"/>
                <c:pt idx="0">
                  <c:v>TP</c:v>
                </c:pt>
              </c:strCache>
            </c:strRef>
          </c:tx>
          <c:spPr>
            <a:ln w="15875" cap="flat" cmpd="sng" algn="ctr">
              <a:solidFill>
                <a:srgbClr val="C0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'ESPECTRO E030-2016'!$AA$41:$AA$42</c:f>
              <c:numCache>
                <c:formatCode>0.00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xVal>
          <c:yVal>
            <c:numRef>
              <c:f>'ESPECTRO E030-2016'!$AB$41:$AB$42</c:f>
              <c:numCache>
                <c:formatCode>0.000</c:formatCode>
                <c:ptCount val="2"/>
                <c:pt idx="0">
                  <c:v>0</c:v>
                </c:pt>
                <c:pt idx="1">
                  <c:v>1.7174369747899161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DB-47F8-A93B-8F370AF676E4}"/>
            </c:ext>
          </c:extLst>
        </c:ser>
        <c:ser>
          <c:idx val="2"/>
          <c:order val="2"/>
          <c:tx>
            <c:strRef>
              <c:f>'ESPECTRO E030-2016'!$K$12</c:f>
              <c:strCache>
                <c:ptCount val="1"/>
                <c:pt idx="0">
                  <c:v>TL</c:v>
                </c:pt>
              </c:strCache>
            </c:strRef>
          </c:tx>
          <c:spPr>
            <a:ln w="15875" cap="flat" cmpd="sng" algn="ctr">
              <a:solidFill>
                <a:srgbClr val="00B05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'ESPECTRO E030-2016'!$AA$43:$AA$44</c:f>
              <c:numCache>
                <c:formatCode>0.00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'ESPECTRO E030-2016'!$AB$43:$AB$44</c:f>
              <c:numCache>
                <c:formatCode>0.000</c:formatCode>
                <c:ptCount val="2"/>
                <c:pt idx="0">
                  <c:v>0</c:v>
                </c:pt>
                <c:pt idx="1">
                  <c:v>0.27478991596638663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DB-47F8-A93B-8F370AF67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068016"/>
        <c:axId val="346053648"/>
      </c:scatterChart>
      <c:valAx>
        <c:axId val="34406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PERIODO T(s)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6053648"/>
        <c:crosses val="autoZero"/>
        <c:crossBetween val="midCat"/>
      </c:valAx>
      <c:valAx>
        <c:axId val="3460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SA dir y-y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4068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377732273831667"/>
          <c:y val="0.23751124981402746"/>
          <c:w val="0.18872469822053295"/>
          <c:h val="0.17423614406374313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Drop" dropStyle="combo" dx="16" fmlaLink="$C$7" fmlaRange="'DATOS E030-2018'!$C$5:$C$8" noThreeD="1" sel="3" val="0"/>
</file>

<file path=xl/ctrlProps/ctrlProp10.xml><?xml version="1.0" encoding="utf-8"?>
<formControlPr xmlns="http://schemas.microsoft.com/office/spreadsheetml/2009/9/main" objectType="CheckBox" fmlaLink="$E$22" lockText="1" noThreeD="1"/>
</file>

<file path=xl/ctrlProps/ctrlProp11.xml><?xml version="1.0" encoding="utf-8"?>
<formControlPr xmlns="http://schemas.microsoft.com/office/spreadsheetml/2009/9/main" objectType="CheckBox" fmlaLink="$F$22" lockText="1" noThreeD="1"/>
</file>

<file path=xl/ctrlProps/ctrlProp12.xml><?xml version="1.0" encoding="utf-8"?>
<formControlPr xmlns="http://schemas.microsoft.com/office/spreadsheetml/2009/9/main" objectType="CheckBox" fmlaLink="$E$23" lockText="1" noThreeD="1"/>
</file>

<file path=xl/ctrlProps/ctrlProp13.xml><?xml version="1.0" encoding="utf-8"?>
<formControlPr xmlns="http://schemas.microsoft.com/office/spreadsheetml/2009/9/main" objectType="CheckBox" fmlaLink="$F$23" lockText="1" noThreeD="1"/>
</file>

<file path=xl/ctrlProps/ctrlProp14.xml><?xml version="1.0" encoding="utf-8"?>
<formControlPr xmlns="http://schemas.microsoft.com/office/spreadsheetml/2009/9/main" objectType="CheckBox" checked="Checked" fmlaLink="$E$25" lockText="1" noThreeD="1"/>
</file>

<file path=xl/ctrlProps/ctrlProp15.xml><?xml version="1.0" encoding="utf-8"?>
<formControlPr xmlns="http://schemas.microsoft.com/office/spreadsheetml/2009/9/main" objectType="CheckBox" checked="Checked" fmlaLink="$F$25" lockText="1" noThreeD="1"/>
</file>

<file path=xl/ctrlProps/ctrlProp16.xml><?xml version="1.0" encoding="utf-8"?>
<formControlPr xmlns="http://schemas.microsoft.com/office/spreadsheetml/2009/9/main" objectType="CheckBox" fmlaLink="$E$24" lockText="1" noThreeD="1"/>
</file>

<file path=xl/ctrlProps/ctrlProp17.xml><?xml version="1.0" encoding="utf-8"?>
<formControlPr xmlns="http://schemas.microsoft.com/office/spreadsheetml/2009/9/main" objectType="CheckBox" fmlaLink="$E$26" lockText="1" noThreeD="1"/>
</file>

<file path=xl/ctrlProps/ctrlProp18.xml><?xml version="1.0" encoding="utf-8"?>
<formControlPr xmlns="http://schemas.microsoft.com/office/spreadsheetml/2009/9/main" objectType="CheckBox" fmlaLink="$E$27" lockText="1" noThreeD="1"/>
</file>

<file path=xl/ctrlProps/ctrlProp19.xml><?xml version="1.0" encoding="utf-8"?>
<formControlPr xmlns="http://schemas.microsoft.com/office/spreadsheetml/2009/9/main" objectType="CheckBox" fmlaLink="$E$31" lockText="1" noThreeD="1"/>
</file>

<file path=xl/ctrlProps/ctrlProp2.xml><?xml version="1.0" encoding="utf-8"?>
<formControlPr xmlns="http://schemas.microsoft.com/office/spreadsheetml/2009/9/main" objectType="Drop" dropStyle="combo" dx="16" fmlaLink="$C$10" fmlaRange="'DATOS E030-2018'!$C$13:$C$16" noThreeD="1" sel="2" val="0"/>
</file>

<file path=xl/ctrlProps/ctrlProp20.xml><?xml version="1.0" encoding="utf-8"?>
<formControlPr xmlns="http://schemas.microsoft.com/office/spreadsheetml/2009/9/main" objectType="CheckBox" fmlaLink="$F$31" lockText="1" noThreeD="1"/>
</file>

<file path=xl/ctrlProps/ctrlProp21.xml><?xml version="1.0" encoding="utf-8"?>
<formControlPr xmlns="http://schemas.microsoft.com/office/spreadsheetml/2009/9/main" objectType="CheckBox" fmlaLink="$E$32" lockText="1" noThreeD="1"/>
</file>

<file path=xl/ctrlProps/ctrlProp22.xml><?xml version="1.0" encoding="utf-8"?>
<formControlPr xmlns="http://schemas.microsoft.com/office/spreadsheetml/2009/9/main" objectType="CheckBox" fmlaLink="$F$32" lockText="1" noThreeD="1"/>
</file>

<file path=xl/ctrlProps/ctrlProp23.xml><?xml version="1.0" encoding="utf-8"?>
<formControlPr xmlns="http://schemas.microsoft.com/office/spreadsheetml/2009/9/main" objectType="CheckBox" checked="Checked" fmlaLink="$E$33" lockText="1" noThreeD="1"/>
</file>

<file path=xl/ctrlProps/ctrlProp24.xml><?xml version="1.0" encoding="utf-8"?>
<formControlPr xmlns="http://schemas.microsoft.com/office/spreadsheetml/2009/9/main" objectType="CheckBox" checked="Checked" fmlaLink="$F$33" lockText="1" noThreeD="1"/>
</file>

<file path=xl/ctrlProps/ctrlProp25.xml><?xml version="1.0" encoding="utf-8"?>
<formControlPr xmlns="http://schemas.microsoft.com/office/spreadsheetml/2009/9/main" objectType="CheckBox" fmlaLink="$E$35" lockText="1" noThreeD="1"/>
</file>

<file path=xl/ctrlProps/ctrlProp26.xml><?xml version="1.0" encoding="utf-8"?>
<formControlPr xmlns="http://schemas.microsoft.com/office/spreadsheetml/2009/9/main" objectType="CheckBox" fmlaLink="$F$35" lockText="1" noThreeD="1"/>
</file>

<file path=xl/ctrlProps/ctrlProp27.xml><?xml version="1.0" encoding="utf-8"?>
<formControlPr xmlns="http://schemas.microsoft.com/office/spreadsheetml/2009/9/main" objectType="CheckBox" checked="Checked" fmlaLink="$E$34" lockText="1" noThreeD="1"/>
</file>

<file path=xl/ctrlProps/ctrlProp28.xml><?xml version="1.0" encoding="utf-8"?>
<formControlPr xmlns="http://schemas.microsoft.com/office/spreadsheetml/2009/9/main" objectType="Drop" dropStyle="combo" dx="16" fmlaLink="$N$12" fmlaRange="'DATOS E030-2018'!$C$42:$C$43" noThreeD="1" sel="1" val="0"/>
</file>

<file path=xl/ctrlProps/ctrlProp3.xml><?xml version="1.0" encoding="utf-8"?>
<formControlPr xmlns="http://schemas.microsoft.com/office/spreadsheetml/2009/9/main" objectType="Drop" dropStyle="combo" dx="16" fmlaLink="$E$13" fmlaRange="'DATOS E030-2018'!$D$20:$D$24" noThreeD="1" sel="2" val="0"/>
</file>

<file path=xl/ctrlProps/ctrlProp4.xml><?xml version="1.0" encoding="utf-8"?>
<formControlPr xmlns="http://schemas.microsoft.com/office/spreadsheetml/2009/9/main" objectType="Drop" dropStyle="combo" dx="16" fmlaLink="$H$16" fmlaRange="'DATOS E030-2018'!$D$28:$D$39" noThreeD="1" sel="8" val="4"/>
</file>

<file path=xl/ctrlProps/ctrlProp5.xml><?xml version="1.0" encoding="utf-8"?>
<formControlPr xmlns="http://schemas.microsoft.com/office/spreadsheetml/2009/9/main" objectType="Drop" dropStyle="combo" dx="16" fmlaLink="$H$17" fmlaRange="'DATOS E030-2018'!$D$28:$D$39" noThreeD="1" sel="8" val="4"/>
</file>

<file path=xl/ctrlProps/ctrlProp6.xml><?xml version="1.0" encoding="utf-8"?>
<formControlPr xmlns="http://schemas.microsoft.com/office/spreadsheetml/2009/9/main" objectType="CheckBox" fmlaLink="$E$20" lockText="1" noThreeD="1"/>
</file>

<file path=xl/ctrlProps/ctrlProp7.xml><?xml version="1.0" encoding="utf-8"?>
<formControlPr xmlns="http://schemas.microsoft.com/office/spreadsheetml/2009/9/main" objectType="CheckBox" fmlaLink="$F$20" lockText="1" noThreeD="1"/>
</file>

<file path=xl/ctrlProps/ctrlProp8.xml><?xml version="1.0" encoding="utf-8"?>
<formControlPr xmlns="http://schemas.microsoft.com/office/spreadsheetml/2009/9/main" objectType="CheckBox" fmlaLink="$E$21" lockText="1" noThreeD="1"/>
</file>

<file path=xl/ctrlProps/ctrlProp9.xml><?xml version="1.0" encoding="utf-8"?>
<formControlPr xmlns="http://schemas.microsoft.com/office/spreadsheetml/2009/9/main" objectType="CheckBox" fmlaLink="$F$21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microsoft.com/office/2007/relationships/hdphoto" Target="../media/hdphoto1.wdp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2</xdr:col>
          <xdr:colOff>752475</xdr:colOff>
          <xdr:row>6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9525</xdr:rowOff>
        </xdr:from>
        <xdr:to>
          <xdr:col>2</xdr:col>
          <xdr:colOff>752475</xdr:colOff>
          <xdr:row>9</xdr:row>
          <xdr:rowOff>180975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9525</xdr:rowOff>
        </xdr:from>
        <xdr:to>
          <xdr:col>4</xdr:col>
          <xdr:colOff>771525</xdr:colOff>
          <xdr:row>12</xdr:row>
          <xdr:rowOff>180975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7</xdr:col>
          <xdr:colOff>685800</xdr:colOff>
          <xdr:row>15</xdr:row>
          <xdr:rowOff>180975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7</xdr:col>
          <xdr:colOff>685800</xdr:colOff>
          <xdr:row>16</xdr:row>
          <xdr:rowOff>180975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19050</xdr:rowOff>
        </xdr:from>
        <xdr:to>
          <xdr:col>4</xdr:col>
          <xdr:colOff>723900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19050</xdr:rowOff>
        </xdr:from>
        <xdr:to>
          <xdr:col>5</xdr:col>
          <xdr:colOff>723900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19050</xdr:rowOff>
        </xdr:from>
        <xdr:to>
          <xdr:col>4</xdr:col>
          <xdr:colOff>723900</xdr:colOff>
          <xdr:row>21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19050</xdr:rowOff>
        </xdr:from>
        <xdr:to>
          <xdr:col>5</xdr:col>
          <xdr:colOff>723900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19050</xdr:rowOff>
        </xdr:from>
        <xdr:to>
          <xdr:col>4</xdr:col>
          <xdr:colOff>723900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19050</xdr:rowOff>
        </xdr:from>
        <xdr:to>
          <xdr:col>5</xdr:col>
          <xdr:colOff>723900</xdr:colOff>
          <xdr:row>22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19050</xdr:rowOff>
        </xdr:from>
        <xdr:to>
          <xdr:col>4</xdr:col>
          <xdr:colOff>723900</xdr:colOff>
          <xdr:row>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19050</xdr:rowOff>
        </xdr:from>
        <xdr:to>
          <xdr:col>5</xdr:col>
          <xdr:colOff>723900</xdr:colOff>
          <xdr:row>23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19050</xdr:rowOff>
        </xdr:from>
        <xdr:to>
          <xdr:col>4</xdr:col>
          <xdr:colOff>714375</xdr:colOff>
          <xdr:row>25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19050</xdr:rowOff>
        </xdr:from>
        <xdr:to>
          <xdr:col>5</xdr:col>
          <xdr:colOff>714375</xdr:colOff>
          <xdr:row>25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19050</xdr:rowOff>
        </xdr:from>
        <xdr:to>
          <xdr:col>5</xdr:col>
          <xdr:colOff>514350</xdr:colOff>
          <xdr:row>24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AMBAS DIRECCIONES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19050</xdr:rowOff>
        </xdr:from>
        <xdr:to>
          <xdr:col>5</xdr:col>
          <xdr:colOff>514350</xdr:colOff>
          <xdr:row>26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AMBAS DIRECCIONES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</xdr:rowOff>
        </xdr:from>
        <xdr:to>
          <xdr:col>5</xdr:col>
          <xdr:colOff>514350</xdr:colOff>
          <xdr:row>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AMBAS DIRECCIONES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19050</xdr:rowOff>
        </xdr:from>
        <xdr:to>
          <xdr:col>4</xdr:col>
          <xdr:colOff>714375</xdr:colOff>
          <xdr:row>31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19050</xdr:rowOff>
        </xdr:from>
        <xdr:to>
          <xdr:col>5</xdr:col>
          <xdr:colOff>714375</xdr:colOff>
          <xdr:row>31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19050</xdr:rowOff>
        </xdr:from>
        <xdr:to>
          <xdr:col>4</xdr:col>
          <xdr:colOff>714375</xdr:colOff>
          <xdr:row>32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19050</xdr:rowOff>
        </xdr:from>
        <xdr:to>
          <xdr:col>5</xdr:col>
          <xdr:colOff>714375</xdr:colOff>
          <xdr:row>32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19050</xdr:rowOff>
        </xdr:from>
        <xdr:to>
          <xdr:col>4</xdr:col>
          <xdr:colOff>714375</xdr:colOff>
          <xdr:row>33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19050</xdr:rowOff>
        </xdr:from>
        <xdr:to>
          <xdr:col>5</xdr:col>
          <xdr:colOff>714375</xdr:colOff>
          <xdr:row>33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19050</xdr:rowOff>
        </xdr:from>
        <xdr:to>
          <xdr:col>4</xdr:col>
          <xdr:colOff>714375</xdr:colOff>
          <xdr:row>35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X-X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19050</xdr:rowOff>
        </xdr:from>
        <xdr:to>
          <xdr:col>5</xdr:col>
          <xdr:colOff>714375</xdr:colOff>
          <xdr:row>35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 Y-Y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33</xdr:row>
          <xdr:rowOff>19050</xdr:rowOff>
        </xdr:from>
        <xdr:to>
          <xdr:col>5</xdr:col>
          <xdr:colOff>514350</xdr:colOff>
          <xdr:row>34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AMBAS DIRECCIONES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106964</xdr:colOff>
      <xdr:row>13</xdr:row>
      <xdr:rowOff>80676</xdr:rowOff>
    </xdr:from>
    <xdr:to>
      <xdr:col>13</xdr:col>
      <xdr:colOff>340557</xdr:colOff>
      <xdr:row>14</xdr:row>
      <xdr:rowOff>147205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89" y="2176176"/>
          <a:ext cx="995593" cy="257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135023</xdr:colOff>
      <xdr:row>12</xdr:row>
      <xdr:rowOff>149622</xdr:rowOff>
    </xdr:from>
    <xdr:to>
      <xdr:col>12</xdr:col>
      <xdr:colOff>4424</xdr:colOff>
      <xdr:row>15</xdr:row>
      <xdr:rowOff>34635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3048" y="2054622"/>
          <a:ext cx="1393401" cy="456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87786</xdr:colOff>
      <xdr:row>16</xdr:row>
      <xdr:rowOff>77518</xdr:rowOff>
    </xdr:from>
    <xdr:to>
      <xdr:col>15</xdr:col>
      <xdr:colOff>623496</xdr:colOff>
      <xdr:row>35</xdr:row>
      <xdr:rowOff>148079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94384</xdr:colOff>
      <xdr:row>35</xdr:row>
      <xdr:rowOff>171450</xdr:rowOff>
    </xdr:from>
    <xdr:to>
      <xdr:col>15</xdr:col>
      <xdr:colOff>630094</xdr:colOff>
      <xdr:row>55</xdr:row>
      <xdr:rowOff>51511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321732</xdr:colOff>
      <xdr:row>36</xdr:row>
      <xdr:rowOff>98256</xdr:rowOff>
    </xdr:from>
    <xdr:to>
      <xdr:col>3</xdr:col>
      <xdr:colOff>508001</xdr:colOff>
      <xdr:row>48</xdr:row>
      <xdr:rowOff>49277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21732" y="6575256"/>
          <a:ext cx="2472269" cy="2237021"/>
        </a:xfrm>
        <a:prstGeom prst="rect">
          <a:avLst/>
        </a:prstGeom>
      </xdr:spPr>
    </xdr:pic>
    <xdr:clientData/>
  </xdr:twoCellAnchor>
  <xdr:twoCellAnchor editAs="oneCell">
    <xdr:from>
      <xdr:col>13</xdr:col>
      <xdr:colOff>581025</xdr:colOff>
      <xdr:row>12</xdr:row>
      <xdr:rowOff>69943</xdr:rowOff>
    </xdr:from>
    <xdr:to>
      <xdr:col>15</xdr:col>
      <xdr:colOff>571500</xdr:colOff>
      <xdr:row>16</xdr:row>
      <xdr:rowOff>25539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31400" y="1974943"/>
          <a:ext cx="1514475" cy="7175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</xdr:row>
          <xdr:rowOff>9525</xdr:rowOff>
        </xdr:from>
        <xdr:to>
          <xdr:col>13</xdr:col>
          <xdr:colOff>752475</xdr:colOff>
          <xdr:row>12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581026</xdr:colOff>
      <xdr:row>36</xdr:row>
      <xdr:rowOff>123825</xdr:rowOff>
    </xdr:from>
    <xdr:to>
      <xdr:col>8</xdr:col>
      <xdr:colOff>467996</xdr:colOff>
      <xdr:row>49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67026" y="7181850"/>
          <a:ext cx="3754120" cy="2533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1</xdr:row>
      <xdr:rowOff>28575</xdr:rowOff>
    </xdr:from>
    <xdr:to>
      <xdr:col>15</xdr:col>
      <xdr:colOff>649502</xdr:colOff>
      <xdr:row>28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19075"/>
          <a:ext cx="3649877" cy="519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8"/>
  </sheetPr>
  <dimension ref="A1:AB57"/>
  <sheetViews>
    <sheetView tabSelected="1" view="pageBreakPreview" topLeftCell="D1" zoomScaleNormal="100" zoomScaleSheetLayoutView="100" workbookViewId="0">
      <selection activeCell="G6" sqref="G6:I6"/>
    </sheetView>
  </sheetViews>
  <sheetFormatPr baseColWidth="10" defaultRowHeight="15" x14ac:dyDescent="0.25"/>
  <cols>
    <col min="5" max="6" width="11.85546875" bestFit="1" customWidth="1"/>
    <col min="10" max="10" width="2.140625" customWidth="1"/>
    <col min="17" max="17" width="7.42578125" customWidth="1"/>
    <col min="18" max="18" width="7.7109375" customWidth="1"/>
    <col min="19" max="19" width="10.140625" customWidth="1"/>
    <col min="20" max="20" width="10.28515625" customWidth="1"/>
  </cols>
  <sheetData>
    <row r="1" spans="1:20" x14ac:dyDescent="0.25">
      <c r="A1" s="62" t="s">
        <v>117</v>
      </c>
      <c r="B1" s="62"/>
      <c r="C1" s="62"/>
      <c r="D1" s="62"/>
      <c r="E1" s="62"/>
      <c r="F1" s="62"/>
      <c r="G1" s="62"/>
      <c r="H1" s="62"/>
      <c r="I1" s="62"/>
      <c r="J1" s="15"/>
      <c r="K1" s="62" t="s">
        <v>118</v>
      </c>
      <c r="L1" s="62"/>
      <c r="M1" s="62"/>
      <c r="N1" s="62"/>
      <c r="O1" s="62"/>
      <c r="P1" s="62"/>
      <c r="Q1" s="62"/>
      <c r="R1" s="62"/>
      <c r="S1" s="62"/>
      <c r="T1" s="62"/>
    </row>
    <row r="2" spans="1:20" ht="6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15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39.75" customHeight="1" x14ac:dyDescent="0.25">
      <c r="A3" s="49" t="s">
        <v>109</v>
      </c>
      <c r="B3" s="53" t="s">
        <v>119</v>
      </c>
      <c r="C3" s="53"/>
      <c r="D3" s="53"/>
      <c r="E3" s="53"/>
      <c r="F3" s="53"/>
      <c r="G3" s="53"/>
      <c r="H3" s="53"/>
      <c r="I3" s="53"/>
      <c r="J3" s="15"/>
      <c r="K3" s="49" t="s">
        <v>109</v>
      </c>
      <c r="L3" s="54" t="str">
        <f>+B3</f>
        <v>PROYECTO CONSTRUCCIÓN EDIFICIO DE 15 PISOS</v>
      </c>
      <c r="M3" s="54"/>
      <c r="N3" s="54"/>
      <c r="O3" s="54"/>
      <c r="P3" s="54"/>
      <c r="Q3" s="54"/>
      <c r="R3" s="54"/>
      <c r="S3" s="54"/>
      <c r="T3" s="50"/>
    </row>
    <row r="4" spans="1:20" x14ac:dyDescent="0.25">
      <c r="A4" s="75"/>
      <c r="B4" s="75"/>
      <c r="C4" s="75"/>
      <c r="D4" s="75"/>
      <c r="E4" s="75"/>
      <c r="F4" s="75"/>
      <c r="G4" s="75"/>
      <c r="H4" s="75"/>
      <c r="I4" s="75"/>
      <c r="J4" s="15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5" customHeight="1" x14ac:dyDescent="0.3">
      <c r="A5" s="24" t="s">
        <v>111</v>
      </c>
      <c r="B5" s="25"/>
      <c r="C5" s="25"/>
      <c r="D5" s="25"/>
      <c r="E5" s="25"/>
      <c r="F5" s="25"/>
      <c r="G5" s="60"/>
      <c r="H5" s="60"/>
      <c r="I5" s="60"/>
      <c r="J5" s="15"/>
      <c r="K5" s="73" t="s">
        <v>79</v>
      </c>
      <c r="L5" s="73"/>
      <c r="M5" s="73"/>
      <c r="N5" s="73"/>
      <c r="O5" s="73"/>
      <c r="P5" s="73"/>
      <c r="Q5" s="73"/>
      <c r="R5" s="73"/>
      <c r="S5" s="73"/>
      <c r="T5" s="73"/>
    </row>
    <row r="6" spans="1:20" ht="15" customHeight="1" x14ac:dyDescent="0.25">
      <c r="A6" s="61" t="s">
        <v>4</v>
      </c>
      <c r="B6" s="61"/>
      <c r="C6" s="26" t="s">
        <v>1</v>
      </c>
      <c r="D6" s="26" t="s">
        <v>5</v>
      </c>
      <c r="E6" s="46"/>
      <c r="G6" s="60"/>
      <c r="H6" s="60"/>
      <c r="I6" s="60"/>
      <c r="J6" s="7"/>
    </row>
    <row r="7" spans="1:20" ht="15" customHeight="1" x14ac:dyDescent="0.25">
      <c r="A7" s="61"/>
      <c r="B7" s="61"/>
      <c r="C7" s="27">
        <v>3</v>
      </c>
      <c r="D7" s="28">
        <f>+VLOOKUP(C7,'DATOS E030-2018'!$B$5:$D$8,3,FALSE)</f>
        <v>0.25</v>
      </c>
      <c r="G7" t="s">
        <v>35</v>
      </c>
      <c r="J7" s="7"/>
      <c r="K7" s="38" t="s">
        <v>80</v>
      </c>
      <c r="L7" s="39" t="s">
        <v>89</v>
      </c>
      <c r="M7" s="40" t="s">
        <v>80</v>
      </c>
      <c r="N7" s="38" t="s">
        <v>56</v>
      </c>
      <c r="O7" s="38" t="s">
        <v>57</v>
      </c>
      <c r="Q7" s="40" t="s">
        <v>36</v>
      </c>
      <c r="R7" s="41" t="s">
        <v>84</v>
      </c>
      <c r="S7" s="40" t="s">
        <v>85</v>
      </c>
      <c r="T7" s="40" t="s">
        <v>86</v>
      </c>
    </row>
    <row r="8" spans="1:20" ht="15" customHeight="1" x14ac:dyDescent="0.25">
      <c r="A8" s="24" t="s">
        <v>112</v>
      </c>
      <c r="J8" s="7"/>
      <c r="K8" s="37" t="s">
        <v>5</v>
      </c>
      <c r="L8" s="28">
        <f>+D7</f>
        <v>0.25</v>
      </c>
      <c r="M8" s="37" t="s">
        <v>107</v>
      </c>
      <c r="N8" s="36">
        <f>+I16</f>
        <v>7</v>
      </c>
      <c r="O8" s="36">
        <f>+I17</f>
        <v>7</v>
      </c>
      <c r="Q8" s="28">
        <f t="shared" ref="Q8:Q55" si="0">+IF(R8&lt;$L$11,2.5,IF(R8&gt;$L$12,2.5*$L$11*$L$12/(POWER(R8,2)),2.5*$L$11/R8))</f>
        <v>2.5</v>
      </c>
      <c r="R8" s="28">
        <v>0</v>
      </c>
      <c r="S8" s="42">
        <f>+$L$8*$L$9*Q8*$L$10*$O$12/$N$11</f>
        <v>1.7174369747899161</v>
      </c>
      <c r="T8" s="42">
        <f>+$L$8*$L$9*Q8*$L$10*$O$12/$O$11</f>
        <v>1.7174369747899161</v>
      </c>
    </row>
    <row r="9" spans="1:20" ht="15" customHeight="1" x14ac:dyDescent="0.25">
      <c r="A9" s="61" t="s">
        <v>6</v>
      </c>
      <c r="B9" s="61"/>
      <c r="C9" s="26" t="s">
        <v>7</v>
      </c>
      <c r="D9" s="67" t="s">
        <v>24</v>
      </c>
      <c r="E9" s="68"/>
      <c r="F9" s="69"/>
      <c r="G9" s="26" t="s">
        <v>8</v>
      </c>
      <c r="H9" s="26" t="s">
        <v>23</v>
      </c>
      <c r="I9" s="26" t="s">
        <v>22</v>
      </c>
      <c r="J9" s="7"/>
      <c r="K9" s="37" t="s">
        <v>42</v>
      </c>
      <c r="L9" s="28">
        <f>+F13</f>
        <v>1.5</v>
      </c>
      <c r="M9" s="37" t="s">
        <v>82</v>
      </c>
      <c r="N9" s="28">
        <f>+G28</f>
        <v>0.9</v>
      </c>
      <c r="O9" s="28">
        <f>+H28</f>
        <v>0.9</v>
      </c>
      <c r="Q9" s="28">
        <f t="shared" si="0"/>
        <v>2.5</v>
      </c>
      <c r="R9" s="28">
        <v>0.02</v>
      </c>
      <c r="S9" s="42">
        <f t="shared" ref="S9:S55" si="1">+$L$8*$L$9*Q9*$L$10*$O$12/$N$11</f>
        <v>1.7174369747899161</v>
      </c>
      <c r="T9" s="42">
        <f t="shared" ref="T9:T55" si="2">+$L$8*$L$9*Q9*$L$10*$O$12/$O$11</f>
        <v>1.7174369747899161</v>
      </c>
    </row>
    <row r="10" spans="1:20" ht="15" customHeight="1" x14ac:dyDescent="0.25">
      <c r="A10" s="61"/>
      <c r="B10" s="61"/>
      <c r="C10" s="27">
        <v>2</v>
      </c>
      <c r="D10" s="76" t="str">
        <f>+VLOOKUP(C10,'DATOS E030-2018'!$B$13:$H$16,3,FALSE)</f>
        <v>Roca o Suelos Muy Rigidos</v>
      </c>
      <c r="E10" s="76"/>
      <c r="F10" s="76"/>
      <c r="G10" s="28">
        <f>+VLOOKUP(C10,'DATOS E030-2018'!$B$13:$H$16,'ESPECTRO E030-2016'!C7+3,FALSE)</f>
        <v>1</v>
      </c>
      <c r="H10" s="28">
        <f>+VLOOKUP(C10,'DATOS E030-2018'!B13:J16,8,FALSE)</f>
        <v>0.4</v>
      </c>
      <c r="I10" s="28">
        <f>+VLOOKUP(C10,'DATOS E030-2018'!B13:J16,9,FALSE)</f>
        <v>2.5</v>
      </c>
      <c r="J10" s="7"/>
      <c r="K10" s="37" t="s">
        <v>8</v>
      </c>
      <c r="L10" s="28">
        <f>+G10</f>
        <v>1</v>
      </c>
      <c r="M10" s="37" t="s">
        <v>83</v>
      </c>
      <c r="N10" s="28">
        <f>+G36</f>
        <v>0.85</v>
      </c>
      <c r="O10" s="28">
        <f>+H36</f>
        <v>0.85</v>
      </c>
      <c r="Q10" s="28">
        <f t="shared" si="0"/>
        <v>2.5</v>
      </c>
      <c r="R10" s="28">
        <v>0.04</v>
      </c>
      <c r="S10" s="42">
        <f t="shared" si="1"/>
        <v>1.7174369747899161</v>
      </c>
      <c r="T10" s="42">
        <f>+$L$8*$L$9*Q10*$L$10*$O$12/$O$11</f>
        <v>1.7174369747899161</v>
      </c>
    </row>
    <row r="11" spans="1:20" ht="15" customHeight="1" x14ac:dyDescent="0.25">
      <c r="A11" s="24" t="s">
        <v>113</v>
      </c>
      <c r="J11" s="7"/>
      <c r="K11" s="37" t="s">
        <v>23</v>
      </c>
      <c r="L11" s="28">
        <f>+H10</f>
        <v>0.4</v>
      </c>
      <c r="M11" s="37" t="s">
        <v>81</v>
      </c>
      <c r="N11" s="43">
        <f>+N8*N9*N10</f>
        <v>5.3549999999999995</v>
      </c>
      <c r="O11" s="43">
        <f>+O8*O9*O10</f>
        <v>5.3549999999999995</v>
      </c>
      <c r="Q11" s="28">
        <f t="shared" si="0"/>
        <v>2.5</v>
      </c>
      <c r="R11" s="28">
        <v>0.06</v>
      </c>
      <c r="S11" s="42">
        <f t="shared" si="1"/>
        <v>1.7174369747899161</v>
      </c>
      <c r="T11" s="42">
        <f t="shared" si="2"/>
        <v>1.7174369747899161</v>
      </c>
    </row>
    <row r="12" spans="1:20" ht="15" customHeight="1" x14ac:dyDescent="0.25">
      <c r="A12" s="61" t="s">
        <v>30</v>
      </c>
      <c r="B12" s="61"/>
      <c r="C12" s="72" t="s">
        <v>31</v>
      </c>
      <c r="D12" s="72"/>
      <c r="E12" s="72"/>
      <c r="F12" s="29" t="s">
        <v>42</v>
      </c>
      <c r="G12" s="70" t="s">
        <v>90</v>
      </c>
      <c r="H12" s="70"/>
      <c r="I12" s="70"/>
      <c r="J12" s="7"/>
      <c r="K12" s="37" t="s">
        <v>22</v>
      </c>
      <c r="L12" s="28">
        <f>+I10</f>
        <v>2.5</v>
      </c>
      <c r="M12" s="26" t="s">
        <v>108</v>
      </c>
      <c r="N12" s="44">
        <v>1</v>
      </c>
      <c r="O12" s="45">
        <f>+IF(N12=1,9.81,1)</f>
        <v>9.81</v>
      </c>
      <c r="Q12" s="28">
        <f t="shared" si="0"/>
        <v>2.5</v>
      </c>
      <c r="R12" s="28">
        <v>0.08</v>
      </c>
      <c r="S12" s="42">
        <f>+$L$8*$L$9*Q12*$L$10*$O$12/$N$11</f>
        <v>1.7174369747899161</v>
      </c>
      <c r="T12" s="42">
        <f t="shared" si="2"/>
        <v>1.7174369747899161</v>
      </c>
    </row>
    <row r="13" spans="1:20" ht="15" customHeight="1" x14ac:dyDescent="0.25">
      <c r="A13" s="61"/>
      <c r="B13" s="61"/>
      <c r="C13" s="30"/>
      <c r="D13" s="31"/>
      <c r="E13" s="32">
        <v>2</v>
      </c>
      <c r="F13" s="28">
        <f>+VLOOKUP(E13,'DATOS E030-2018'!B20:E24,4,FALSE)</f>
        <v>1.5</v>
      </c>
      <c r="G13" s="71" t="str">
        <f>+VLOOKUP(E13,'DATOS E030-2018'!B20:F24,5,FALSE)</f>
        <v>Revisar tabla N°5 E030-2018</v>
      </c>
      <c r="H13" s="71"/>
      <c r="I13" s="71"/>
      <c r="J13" s="7"/>
      <c r="Q13" s="28">
        <f t="shared" si="0"/>
        <v>2.5</v>
      </c>
      <c r="R13" s="28">
        <v>0.1</v>
      </c>
      <c r="S13" s="42">
        <f t="shared" si="1"/>
        <v>1.7174369747899161</v>
      </c>
      <c r="T13" s="42">
        <f t="shared" si="2"/>
        <v>1.7174369747899161</v>
      </c>
    </row>
    <row r="14" spans="1:20" ht="15" customHeight="1" x14ac:dyDescent="0.25">
      <c r="A14" s="24" t="s">
        <v>114</v>
      </c>
      <c r="B14" s="25"/>
      <c r="C14" s="25"/>
      <c r="J14" s="7"/>
      <c r="K14" s="7"/>
      <c r="L14" s="7"/>
      <c r="M14" s="7"/>
      <c r="N14" s="7"/>
      <c r="O14" s="7"/>
      <c r="P14" s="7"/>
      <c r="Q14" s="13">
        <f t="shared" si="0"/>
        <v>2.5</v>
      </c>
      <c r="R14" s="13">
        <v>0.12000000000000001</v>
      </c>
      <c r="S14" s="14">
        <f t="shared" si="1"/>
        <v>1.7174369747899161</v>
      </c>
      <c r="T14" s="14">
        <f t="shared" si="2"/>
        <v>1.7174369747899161</v>
      </c>
    </row>
    <row r="15" spans="1:20" ht="15" customHeight="1" x14ac:dyDescent="0.25">
      <c r="A15" s="61" t="s">
        <v>32</v>
      </c>
      <c r="B15" s="61"/>
      <c r="C15" s="26" t="s">
        <v>59</v>
      </c>
      <c r="D15" s="68" t="s">
        <v>58</v>
      </c>
      <c r="E15" s="68"/>
      <c r="F15" s="68"/>
      <c r="G15" s="68"/>
      <c r="H15" s="69"/>
      <c r="I15" s="26" t="s">
        <v>55</v>
      </c>
      <c r="J15" s="7"/>
      <c r="K15" s="7"/>
      <c r="L15" s="7"/>
      <c r="M15" s="7"/>
      <c r="N15" s="7"/>
      <c r="O15" s="7"/>
      <c r="P15" s="7"/>
      <c r="Q15" s="13">
        <f t="shared" si="0"/>
        <v>2.5</v>
      </c>
      <c r="R15" s="13">
        <v>0.14000000000000001</v>
      </c>
      <c r="S15" s="14">
        <f t="shared" si="1"/>
        <v>1.7174369747899161</v>
      </c>
      <c r="T15" s="14">
        <f t="shared" si="2"/>
        <v>1.7174369747899161</v>
      </c>
    </row>
    <row r="16" spans="1:20" ht="15" customHeight="1" x14ac:dyDescent="0.25">
      <c r="A16" s="61"/>
      <c r="B16" s="61"/>
      <c r="C16" s="33" t="s">
        <v>56</v>
      </c>
      <c r="D16" s="34"/>
      <c r="E16" s="35"/>
      <c r="F16" s="35"/>
      <c r="G16" s="35"/>
      <c r="H16" s="32">
        <v>8</v>
      </c>
      <c r="I16" s="36">
        <f>+VLOOKUP('ESPECTRO E030-2016'!H16,'DATOS E030-2018'!B28:G39,6,FALSE)</f>
        <v>7</v>
      </c>
      <c r="J16" s="7"/>
      <c r="K16" s="7"/>
      <c r="L16" s="7"/>
      <c r="M16" s="7"/>
      <c r="N16" s="7"/>
      <c r="O16" s="7"/>
      <c r="P16" s="7"/>
      <c r="Q16" s="13">
        <f t="shared" si="0"/>
        <v>2.5</v>
      </c>
      <c r="R16" s="13">
        <v>0.16</v>
      </c>
      <c r="S16" s="14">
        <f t="shared" si="1"/>
        <v>1.7174369747899161</v>
      </c>
      <c r="T16" s="14">
        <f t="shared" si="2"/>
        <v>1.7174369747899161</v>
      </c>
    </row>
    <row r="17" spans="1:28" ht="15" customHeight="1" x14ac:dyDescent="0.25">
      <c r="A17" s="61"/>
      <c r="B17" s="61"/>
      <c r="C17" s="33" t="s">
        <v>57</v>
      </c>
      <c r="D17" s="34"/>
      <c r="E17" s="35"/>
      <c r="F17" s="35"/>
      <c r="G17" s="35"/>
      <c r="H17" s="32">
        <v>8</v>
      </c>
      <c r="I17" s="36">
        <f>+VLOOKUP('ESPECTRO E030-2016'!H17,'DATOS E030-2018'!B28:G39,6,FALSE)</f>
        <v>7</v>
      </c>
      <c r="J17" s="7"/>
      <c r="K17" s="7"/>
      <c r="L17" s="7"/>
      <c r="M17" s="7"/>
      <c r="N17" s="7"/>
      <c r="O17" s="7"/>
      <c r="P17" s="7"/>
      <c r="Q17" s="13">
        <f t="shared" si="0"/>
        <v>2.5</v>
      </c>
      <c r="R17" s="13">
        <v>0.18</v>
      </c>
      <c r="S17" s="14">
        <f t="shared" si="1"/>
        <v>1.7174369747899161</v>
      </c>
      <c r="T17" s="14">
        <f t="shared" si="2"/>
        <v>1.7174369747899161</v>
      </c>
      <c r="AA17" s="4" t="s">
        <v>87</v>
      </c>
      <c r="AB17" s="4" t="s">
        <v>88</v>
      </c>
    </row>
    <row r="18" spans="1:28" ht="15" customHeight="1" x14ac:dyDescent="0.25">
      <c r="A18" s="24" t="s">
        <v>115</v>
      </c>
      <c r="B18" s="25"/>
      <c r="C18" s="25"/>
      <c r="D18" s="25"/>
      <c r="E18" s="25"/>
      <c r="F18" s="25"/>
      <c r="G18" s="25"/>
      <c r="H18" s="25"/>
      <c r="J18" s="7"/>
      <c r="K18" s="7"/>
      <c r="L18" s="7"/>
      <c r="M18" s="7"/>
      <c r="N18" s="7"/>
      <c r="O18" s="7"/>
      <c r="P18" s="7"/>
      <c r="Q18" s="13">
        <f t="shared" si="0"/>
        <v>2.5</v>
      </c>
      <c r="R18" s="13">
        <v>0.19999999999999998</v>
      </c>
      <c r="S18" s="14">
        <f t="shared" si="1"/>
        <v>1.7174369747899161</v>
      </c>
      <c r="T18" s="14">
        <f t="shared" si="2"/>
        <v>1.7174369747899161</v>
      </c>
      <c r="AA18" s="5">
        <f>+L11</f>
        <v>0.4</v>
      </c>
      <c r="AB18" s="9">
        <v>0</v>
      </c>
    </row>
    <row r="19" spans="1:28" ht="15" customHeight="1" x14ac:dyDescent="0.25">
      <c r="A19" s="67" t="s">
        <v>74</v>
      </c>
      <c r="B19" s="68"/>
      <c r="C19" s="68"/>
      <c r="D19" s="68"/>
      <c r="E19" s="68"/>
      <c r="F19" s="69"/>
      <c r="G19" s="26" t="s">
        <v>75</v>
      </c>
      <c r="H19" s="26" t="s">
        <v>76</v>
      </c>
      <c r="J19" s="7"/>
      <c r="K19" s="7"/>
      <c r="L19" s="7"/>
      <c r="M19" s="7"/>
      <c r="N19" s="7"/>
      <c r="O19" s="7"/>
      <c r="P19" s="7"/>
      <c r="Q19" s="13">
        <f t="shared" si="0"/>
        <v>2.5</v>
      </c>
      <c r="R19" s="13">
        <v>0.25</v>
      </c>
      <c r="S19" s="14">
        <f t="shared" si="1"/>
        <v>1.7174369747899161</v>
      </c>
      <c r="T19" s="14">
        <f t="shared" si="2"/>
        <v>1.7174369747899161</v>
      </c>
      <c r="AA19" s="5">
        <f>+L11</f>
        <v>0.4</v>
      </c>
      <c r="AB19" s="9">
        <f>+VLOOKUP(AA19,R8:S55,2,FALSE)</f>
        <v>1.7174369747899161</v>
      </c>
    </row>
    <row r="20" spans="1:28" ht="15" customHeight="1" x14ac:dyDescent="0.25">
      <c r="A20" s="57" t="s">
        <v>60</v>
      </c>
      <c r="B20" s="58"/>
      <c r="C20" s="58"/>
      <c r="D20" s="59"/>
      <c r="E20" s="10" t="b">
        <v>0</v>
      </c>
      <c r="F20" s="10" t="b">
        <v>0</v>
      </c>
      <c r="G20" s="28">
        <f>+IF(E20,0.75,1)</f>
        <v>1</v>
      </c>
      <c r="H20" s="28">
        <f>+IF(F20,0.75,1)</f>
        <v>1</v>
      </c>
      <c r="J20" s="7"/>
      <c r="K20" s="7"/>
      <c r="L20" s="7"/>
      <c r="M20" s="7"/>
      <c r="N20" s="7"/>
      <c r="O20" s="7"/>
      <c r="P20" s="7"/>
      <c r="Q20" s="13">
        <f t="shared" si="0"/>
        <v>2.5</v>
      </c>
      <c r="R20" s="13">
        <v>0.3</v>
      </c>
      <c r="S20" s="14">
        <f t="shared" si="1"/>
        <v>1.7174369747899161</v>
      </c>
      <c r="T20" s="14">
        <f t="shared" si="2"/>
        <v>1.7174369747899161</v>
      </c>
      <c r="AA20" s="5">
        <f>+L12</f>
        <v>2.5</v>
      </c>
      <c r="AB20" s="9">
        <v>0</v>
      </c>
    </row>
    <row r="21" spans="1:28" x14ac:dyDescent="0.25">
      <c r="A21" s="57" t="s">
        <v>61</v>
      </c>
      <c r="B21" s="58"/>
      <c r="C21" s="58"/>
      <c r="D21" s="59"/>
      <c r="E21" s="11" t="b">
        <v>0</v>
      </c>
      <c r="F21" s="10" t="b">
        <v>0</v>
      </c>
      <c r="G21" s="28">
        <f>+IF(E21,0.75,1)</f>
        <v>1</v>
      </c>
      <c r="H21" s="28">
        <f>+IF(F21,0.75,1)</f>
        <v>1</v>
      </c>
      <c r="J21" s="7"/>
      <c r="K21" s="7"/>
      <c r="L21" s="7"/>
      <c r="M21" s="7"/>
      <c r="N21" s="7"/>
      <c r="O21" s="7"/>
      <c r="P21" s="7"/>
      <c r="Q21" s="13">
        <f t="shared" si="0"/>
        <v>2.5</v>
      </c>
      <c r="R21" s="13">
        <v>0.35</v>
      </c>
      <c r="S21" s="14">
        <f t="shared" si="1"/>
        <v>1.7174369747899161</v>
      </c>
      <c r="T21" s="14">
        <f t="shared" si="2"/>
        <v>1.7174369747899161</v>
      </c>
      <c r="AA21" s="5">
        <f>+L12</f>
        <v>2.5</v>
      </c>
      <c r="AB21" s="9">
        <f>+VLOOKUP(AA21,R10:S55,2,FALSE)</f>
        <v>0.27478991596638663</v>
      </c>
    </row>
    <row r="22" spans="1:28" x14ac:dyDescent="0.25">
      <c r="A22" s="57" t="s">
        <v>62</v>
      </c>
      <c r="B22" s="58"/>
      <c r="C22" s="58"/>
      <c r="D22" s="59"/>
      <c r="E22" s="10" t="b">
        <v>0</v>
      </c>
      <c r="F22" s="10" t="b">
        <v>0</v>
      </c>
      <c r="G22" s="28">
        <f>+IF(E22,0.5,1)</f>
        <v>1</v>
      </c>
      <c r="H22" s="28">
        <f>+IF(F22,0.5,1)</f>
        <v>1</v>
      </c>
      <c r="J22" s="7"/>
      <c r="K22" s="7"/>
      <c r="L22" s="7"/>
      <c r="M22" s="7"/>
      <c r="N22" s="7"/>
      <c r="O22" s="7"/>
      <c r="P22" s="7"/>
      <c r="Q22" s="13">
        <f t="shared" si="0"/>
        <v>2.5</v>
      </c>
      <c r="R22" s="13">
        <v>0.4</v>
      </c>
      <c r="S22" s="14">
        <f t="shared" si="1"/>
        <v>1.7174369747899161</v>
      </c>
      <c r="T22" s="14">
        <f t="shared" si="2"/>
        <v>1.7174369747899161</v>
      </c>
    </row>
    <row r="23" spans="1:28" x14ac:dyDescent="0.25">
      <c r="A23" s="57" t="s">
        <v>63</v>
      </c>
      <c r="B23" s="58"/>
      <c r="C23" s="58"/>
      <c r="D23" s="59"/>
      <c r="E23" s="10" t="b">
        <v>0</v>
      </c>
      <c r="F23" s="10" t="b">
        <v>0</v>
      </c>
      <c r="G23" s="28">
        <f>+IF(E23,0.5,1)</f>
        <v>1</v>
      </c>
      <c r="H23" s="28">
        <f>+IF(F23,0.5,1)</f>
        <v>1</v>
      </c>
      <c r="J23" s="7"/>
      <c r="K23" s="7"/>
      <c r="L23" s="7"/>
      <c r="M23" s="7"/>
      <c r="N23" s="7"/>
      <c r="O23" s="7"/>
      <c r="P23" s="7"/>
      <c r="Q23" s="13">
        <f t="shared" si="0"/>
        <v>2.2222222222222223</v>
      </c>
      <c r="R23" s="13">
        <v>0.44999999999999996</v>
      </c>
      <c r="S23" s="14">
        <f t="shared" si="1"/>
        <v>1.5266106442577034</v>
      </c>
      <c r="T23" s="14">
        <f t="shared" si="2"/>
        <v>1.5266106442577034</v>
      </c>
    </row>
    <row r="24" spans="1:28" x14ac:dyDescent="0.25">
      <c r="A24" s="57" t="s">
        <v>64</v>
      </c>
      <c r="B24" s="58"/>
      <c r="C24" s="58"/>
      <c r="D24" s="59"/>
      <c r="E24" s="55" t="b">
        <v>0</v>
      </c>
      <c r="F24" s="56"/>
      <c r="G24" s="28">
        <f>+IF(E24,0.9,1)</f>
        <v>1</v>
      </c>
      <c r="H24" s="28">
        <f>+IF(E24,0.9,1)</f>
        <v>1</v>
      </c>
      <c r="J24" s="7"/>
      <c r="K24" s="7"/>
      <c r="L24" s="7"/>
      <c r="M24" s="7"/>
      <c r="N24" s="7"/>
      <c r="O24" s="7"/>
      <c r="P24" s="7"/>
      <c r="Q24" s="13">
        <f t="shared" si="0"/>
        <v>2</v>
      </c>
      <c r="R24" s="13">
        <v>0.49999999999999994</v>
      </c>
      <c r="S24" s="14">
        <f t="shared" si="1"/>
        <v>1.3739495798319328</v>
      </c>
      <c r="T24" s="14">
        <f t="shared" si="2"/>
        <v>1.3739495798319328</v>
      </c>
    </row>
    <row r="25" spans="1:28" x14ac:dyDescent="0.25">
      <c r="A25" s="57" t="s">
        <v>65</v>
      </c>
      <c r="B25" s="58"/>
      <c r="C25" s="58"/>
      <c r="D25" s="59"/>
      <c r="E25" s="10" t="b">
        <v>1</v>
      </c>
      <c r="F25" s="10" t="b">
        <v>1</v>
      </c>
      <c r="G25" s="28">
        <f>+IF(E25,0.9,1)</f>
        <v>0.9</v>
      </c>
      <c r="H25" s="28">
        <f>+IF(F25,0.9,1)</f>
        <v>0.9</v>
      </c>
      <c r="J25" s="7"/>
      <c r="K25" s="7"/>
      <c r="L25" s="7"/>
      <c r="M25" s="7"/>
      <c r="N25" s="7"/>
      <c r="O25" s="7"/>
      <c r="P25" s="7"/>
      <c r="Q25" s="13">
        <f t="shared" si="0"/>
        <v>1.8181818181818183</v>
      </c>
      <c r="R25" s="13">
        <v>0.54999999999999993</v>
      </c>
      <c r="S25" s="14">
        <f t="shared" si="1"/>
        <v>1.2490450725744846</v>
      </c>
      <c r="T25" s="14">
        <f t="shared" si="2"/>
        <v>1.2490450725744846</v>
      </c>
    </row>
    <row r="26" spans="1:28" x14ac:dyDescent="0.25">
      <c r="A26" s="57" t="s">
        <v>66</v>
      </c>
      <c r="B26" s="58"/>
      <c r="C26" s="58"/>
      <c r="D26" s="59"/>
      <c r="E26" s="55" t="b">
        <v>0</v>
      </c>
      <c r="F26" s="56"/>
      <c r="G26" s="28">
        <f>+IF(E26,0.8,1)</f>
        <v>1</v>
      </c>
      <c r="H26" s="28">
        <f>+IF(E26,0.8,1)</f>
        <v>1</v>
      </c>
      <c r="J26" s="7"/>
      <c r="K26" s="7"/>
      <c r="L26" s="7"/>
      <c r="M26" s="7"/>
      <c r="N26" s="7"/>
      <c r="O26" s="7"/>
      <c r="P26" s="7"/>
      <c r="Q26" s="13">
        <f t="shared" si="0"/>
        <v>1.6666666666666667</v>
      </c>
      <c r="R26" s="13">
        <v>0.6</v>
      </c>
      <c r="S26" s="14">
        <f t="shared" si="1"/>
        <v>1.1449579831932775</v>
      </c>
      <c r="T26" s="14">
        <f t="shared" si="2"/>
        <v>1.1449579831932775</v>
      </c>
    </row>
    <row r="27" spans="1:28" x14ac:dyDescent="0.25">
      <c r="A27" s="57" t="s">
        <v>67</v>
      </c>
      <c r="B27" s="58"/>
      <c r="C27" s="58"/>
      <c r="D27" s="59"/>
      <c r="E27" s="55" t="b">
        <v>0</v>
      </c>
      <c r="F27" s="56"/>
      <c r="G27" s="28">
        <f>+IF(E27,0.6,1)</f>
        <v>1</v>
      </c>
      <c r="H27" s="28">
        <f>+IF(E27,0.6,1)</f>
        <v>1</v>
      </c>
      <c r="J27" s="7"/>
      <c r="K27" s="7"/>
      <c r="L27" s="7"/>
      <c r="M27" s="7"/>
      <c r="N27" s="7"/>
      <c r="O27" s="7"/>
      <c r="P27" s="7"/>
      <c r="Q27" s="13">
        <f t="shared" si="0"/>
        <v>1.5384615384615383</v>
      </c>
      <c r="R27" s="13">
        <v>0.65</v>
      </c>
      <c r="S27" s="14">
        <f t="shared" si="1"/>
        <v>1.0568842921784098</v>
      </c>
      <c r="T27" s="14">
        <f t="shared" si="2"/>
        <v>1.0568842921784098</v>
      </c>
    </row>
    <row r="28" spans="1:28" x14ac:dyDescent="0.25">
      <c r="A28" s="64" t="s">
        <v>95</v>
      </c>
      <c r="B28" s="65"/>
      <c r="C28" s="65"/>
      <c r="D28" s="66"/>
      <c r="E28" s="63" t="s">
        <v>93</v>
      </c>
      <c r="F28" s="63"/>
      <c r="G28" s="37">
        <f>+MIN(G20:G27)</f>
        <v>0.9</v>
      </c>
      <c r="H28" s="37">
        <f>+MIN(H20:H27)</f>
        <v>0.9</v>
      </c>
      <c r="J28" s="7"/>
      <c r="K28" s="7"/>
      <c r="L28" s="7"/>
      <c r="M28" s="7"/>
      <c r="N28" s="7"/>
      <c r="O28" s="7"/>
      <c r="P28" s="7"/>
      <c r="Q28" s="13">
        <f t="shared" si="0"/>
        <v>1.4285714285714286</v>
      </c>
      <c r="R28" s="13">
        <v>0.7</v>
      </c>
      <c r="S28" s="14">
        <f t="shared" si="1"/>
        <v>0.98139255702280925</v>
      </c>
      <c r="T28" s="14">
        <f t="shared" si="2"/>
        <v>0.98139255702280925</v>
      </c>
    </row>
    <row r="29" spans="1:28" x14ac:dyDescent="0.25">
      <c r="A29" s="24" t="s">
        <v>116</v>
      </c>
      <c r="B29" s="25"/>
      <c r="C29" s="25"/>
      <c r="D29" s="25"/>
      <c r="E29" s="25"/>
      <c r="F29" s="25"/>
      <c r="G29" s="17"/>
      <c r="H29" s="17"/>
      <c r="J29" s="7"/>
      <c r="K29" s="7"/>
      <c r="L29" s="7"/>
      <c r="M29" s="7"/>
      <c r="N29" s="7"/>
      <c r="O29" s="7"/>
      <c r="P29" s="7"/>
      <c r="Q29" s="13">
        <f t="shared" si="0"/>
        <v>1.333333333333333</v>
      </c>
      <c r="R29" s="13">
        <v>0.75000000000000011</v>
      </c>
      <c r="S29" s="14">
        <f t="shared" si="1"/>
        <v>0.91596638655462181</v>
      </c>
      <c r="T29" s="14">
        <f t="shared" si="2"/>
        <v>0.91596638655462181</v>
      </c>
    </row>
    <row r="30" spans="1:28" x14ac:dyDescent="0.25">
      <c r="A30" s="67" t="s">
        <v>73</v>
      </c>
      <c r="B30" s="68"/>
      <c r="C30" s="68"/>
      <c r="D30" s="68"/>
      <c r="E30" s="68"/>
      <c r="F30" s="69"/>
      <c r="G30" s="26" t="s">
        <v>77</v>
      </c>
      <c r="H30" s="26" t="s">
        <v>78</v>
      </c>
      <c r="J30" s="7"/>
      <c r="K30" s="7"/>
      <c r="L30" s="7"/>
      <c r="M30" s="7"/>
      <c r="N30" s="7"/>
      <c r="O30" s="7"/>
      <c r="P30" s="7"/>
      <c r="Q30" s="13">
        <f t="shared" si="0"/>
        <v>1.25</v>
      </c>
      <c r="R30" s="13">
        <v>0.8</v>
      </c>
      <c r="S30" s="14">
        <f t="shared" si="1"/>
        <v>0.85871848739495804</v>
      </c>
      <c r="T30" s="14">
        <f t="shared" si="2"/>
        <v>0.85871848739495804</v>
      </c>
    </row>
    <row r="31" spans="1:28" x14ac:dyDescent="0.25">
      <c r="A31" s="57" t="s">
        <v>68</v>
      </c>
      <c r="B31" s="58"/>
      <c r="C31" s="58"/>
      <c r="D31" s="59"/>
      <c r="E31" s="10" t="b">
        <v>0</v>
      </c>
      <c r="F31" s="10" t="b">
        <v>0</v>
      </c>
      <c r="G31" s="28">
        <f>+IF(E31,0.75,1)</f>
        <v>1</v>
      </c>
      <c r="H31" s="28">
        <f>+IF(F31,0.75,1)</f>
        <v>1</v>
      </c>
      <c r="J31" s="7"/>
      <c r="K31" s="7"/>
      <c r="L31" s="7"/>
      <c r="M31" s="7"/>
      <c r="N31" s="7"/>
      <c r="O31" s="7"/>
      <c r="P31" s="7"/>
      <c r="Q31" s="13">
        <f t="shared" si="0"/>
        <v>1.1764705882352939</v>
      </c>
      <c r="R31" s="13">
        <v>0.8500000000000002</v>
      </c>
      <c r="S31" s="14">
        <f t="shared" si="1"/>
        <v>0.80820563519525446</v>
      </c>
      <c r="T31" s="14">
        <f t="shared" si="2"/>
        <v>0.80820563519525446</v>
      </c>
    </row>
    <row r="32" spans="1:28" x14ac:dyDescent="0.25">
      <c r="A32" s="57" t="s">
        <v>69</v>
      </c>
      <c r="B32" s="58"/>
      <c r="C32" s="58"/>
      <c r="D32" s="59"/>
      <c r="E32" s="10" t="b">
        <v>0</v>
      </c>
      <c r="F32" s="10" t="b">
        <v>0</v>
      </c>
      <c r="G32" s="28">
        <f>+IF(E32,0.6,1)</f>
        <v>1</v>
      </c>
      <c r="H32" s="28">
        <f>+IF(F32,0.6,1)</f>
        <v>1</v>
      </c>
      <c r="J32" s="7"/>
      <c r="K32" s="7"/>
      <c r="L32" s="7"/>
      <c r="M32" s="7"/>
      <c r="N32" s="7"/>
      <c r="O32" s="7"/>
      <c r="P32" s="7"/>
      <c r="Q32" s="13">
        <f t="shared" si="0"/>
        <v>1.1111111111111112</v>
      </c>
      <c r="R32" s="13">
        <v>0.9</v>
      </c>
      <c r="S32" s="14">
        <f t="shared" si="1"/>
        <v>0.76330532212885172</v>
      </c>
      <c r="T32" s="14">
        <f t="shared" si="2"/>
        <v>0.76330532212885172</v>
      </c>
    </row>
    <row r="33" spans="1:28" x14ac:dyDescent="0.25">
      <c r="A33" s="57" t="s">
        <v>70</v>
      </c>
      <c r="B33" s="58"/>
      <c r="C33" s="58"/>
      <c r="D33" s="59"/>
      <c r="E33" s="10" t="b">
        <v>1</v>
      </c>
      <c r="F33" s="10" t="b">
        <v>1</v>
      </c>
      <c r="G33" s="28">
        <f>+IF(E33,0.9,1)</f>
        <v>0.9</v>
      </c>
      <c r="H33" s="28">
        <f>+IF(F33,0.9,1)</f>
        <v>0.9</v>
      </c>
      <c r="J33" s="7"/>
      <c r="K33" s="7"/>
      <c r="L33" s="7"/>
      <c r="M33" s="7"/>
      <c r="N33" s="7"/>
      <c r="O33" s="7"/>
      <c r="P33" s="7"/>
      <c r="Q33" s="13">
        <f t="shared" si="0"/>
        <v>1.0526315789473681</v>
      </c>
      <c r="R33" s="13">
        <v>0.95000000000000029</v>
      </c>
      <c r="S33" s="14">
        <f t="shared" si="1"/>
        <v>0.72313135780628035</v>
      </c>
      <c r="T33" s="14">
        <f t="shared" si="2"/>
        <v>0.72313135780628035</v>
      </c>
    </row>
    <row r="34" spans="1:28" x14ac:dyDescent="0.25">
      <c r="A34" s="57" t="s">
        <v>71</v>
      </c>
      <c r="B34" s="58"/>
      <c r="C34" s="58"/>
      <c r="D34" s="59"/>
      <c r="E34" s="55" t="b">
        <v>1</v>
      </c>
      <c r="F34" s="56"/>
      <c r="G34" s="28">
        <f>+IF(E34,0.85,1)</f>
        <v>0.85</v>
      </c>
      <c r="H34" s="28">
        <f>+IF(E34,0.85,1)</f>
        <v>0.85</v>
      </c>
      <c r="J34" s="7"/>
      <c r="K34" s="7"/>
      <c r="L34" s="7"/>
      <c r="M34" s="7"/>
      <c r="N34" s="7"/>
      <c r="O34" s="7"/>
      <c r="P34" s="7"/>
      <c r="Q34" s="13">
        <f t="shared" si="0"/>
        <v>1</v>
      </c>
      <c r="R34" s="13">
        <v>1</v>
      </c>
      <c r="S34" s="14">
        <f t="shared" si="1"/>
        <v>0.68697478991596639</v>
      </c>
      <c r="T34" s="14">
        <f t="shared" si="2"/>
        <v>0.68697478991596639</v>
      </c>
    </row>
    <row r="35" spans="1:28" x14ac:dyDescent="0.25">
      <c r="A35" s="57" t="s">
        <v>72</v>
      </c>
      <c r="B35" s="58"/>
      <c r="C35" s="58"/>
      <c r="D35" s="59"/>
      <c r="E35" s="10" t="b">
        <v>0</v>
      </c>
      <c r="F35" s="10" t="b">
        <v>0</v>
      </c>
      <c r="G35" s="28">
        <f>+IF(E35,0.9,1)</f>
        <v>1</v>
      </c>
      <c r="H35" s="28">
        <f>+IF(F35,0.9,1)</f>
        <v>1</v>
      </c>
      <c r="J35" s="7"/>
      <c r="K35" s="7"/>
      <c r="L35" s="7"/>
      <c r="M35" s="7"/>
      <c r="N35" s="7"/>
      <c r="O35" s="7"/>
      <c r="P35" s="7"/>
      <c r="Q35" s="13">
        <f t="shared" si="0"/>
        <v>0.90909090909090884</v>
      </c>
      <c r="R35" s="13">
        <v>1.1000000000000003</v>
      </c>
      <c r="S35" s="14">
        <f t="shared" si="1"/>
        <v>0.62452253628724208</v>
      </c>
      <c r="T35" s="14">
        <f t="shared" si="2"/>
        <v>0.62452253628724208</v>
      </c>
    </row>
    <row r="36" spans="1:28" x14ac:dyDescent="0.25">
      <c r="A36" s="64" t="s">
        <v>95</v>
      </c>
      <c r="B36" s="65"/>
      <c r="C36" s="65"/>
      <c r="D36" s="66"/>
      <c r="E36" s="63" t="s">
        <v>93</v>
      </c>
      <c r="F36" s="63"/>
      <c r="G36" s="37">
        <f>+MIN(G31:G35)</f>
        <v>0.85</v>
      </c>
      <c r="H36" s="37">
        <f>+MIN(H31:H35)</f>
        <v>0.85</v>
      </c>
      <c r="J36" s="7"/>
      <c r="K36" s="7"/>
      <c r="L36" s="7"/>
      <c r="M36" s="7"/>
      <c r="N36" s="7"/>
      <c r="O36" s="7"/>
      <c r="P36" s="7"/>
      <c r="Q36" s="13">
        <f t="shared" si="0"/>
        <v>0.83333333333333304</v>
      </c>
      <c r="R36" s="13">
        <v>1.2000000000000004</v>
      </c>
      <c r="S36" s="14">
        <f t="shared" si="1"/>
        <v>0.57247899159663851</v>
      </c>
      <c r="T36" s="14">
        <f t="shared" si="2"/>
        <v>0.57247899159663851</v>
      </c>
    </row>
    <row r="37" spans="1:28" x14ac:dyDescent="0.25">
      <c r="J37" s="7"/>
      <c r="K37" s="7"/>
      <c r="L37" s="7"/>
      <c r="M37" s="7"/>
      <c r="N37" s="7"/>
      <c r="O37" s="7"/>
      <c r="P37" s="7"/>
      <c r="Q37" s="13">
        <f t="shared" si="0"/>
        <v>0.76923076923076894</v>
      </c>
      <c r="R37" s="13">
        <v>1.3000000000000005</v>
      </c>
      <c r="S37" s="14">
        <f t="shared" si="1"/>
        <v>0.5284421460892047</v>
      </c>
      <c r="T37" s="14">
        <f t="shared" si="2"/>
        <v>0.5284421460892047</v>
      </c>
    </row>
    <row r="38" spans="1:28" x14ac:dyDescent="0.25">
      <c r="J38" s="7"/>
      <c r="K38" s="7"/>
      <c r="L38" s="7"/>
      <c r="M38" s="7"/>
      <c r="N38" s="7"/>
      <c r="O38" s="7"/>
      <c r="P38" s="7"/>
      <c r="Q38" s="13">
        <f t="shared" si="0"/>
        <v>0.71428571428571397</v>
      </c>
      <c r="R38" s="13">
        <v>1.4000000000000006</v>
      </c>
      <c r="S38" s="14">
        <f t="shared" si="1"/>
        <v>0.49069627851140435</v>
      </c>
      <c r="T38" s="14">
        <f t="shared" si="2"/>
        <v>0.49069627851140435</v>
      </c>
    </row>
    <row r="39" spans="1:2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3">
        <f t="shared" si="0"/>
        <v>0.66666666666666641</v>
      </c>
      <c r="R39" s="13">
        <v>1.5000000000000007</v>
      </c>
      <c r="S39" s="14">
        <f t="shared" si="1"/>
        <v>0.4579831932773108</v>
      </c>
      <c r="T39" s="14">
        <f t="shared" si="2"/>
        <v>0.4579831932773108</v>
      </c>
    </row>
    <row r="40" spans="1:28" ht="1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3">
        <f t="shared" si="0"/>
        <v>0.625</v>
      </c>
      <c r="R40" s="13">
        <v>1.6</v>
      </c>
      <c r="S40" s="14">
        <f t="shared" si="1"/>
        <v>0.42935924369747902</v>
      </c>
      <c r="T40" s="14">
        <f t="shared" si="2"/>
        <v>0.42935924369747902</v>
      </c>
      <c r="AA40" s="4" t="s">
        <v>87</v>
      </c>
      <c r="AB40" s="4" t="s">
        <v>88</v>
      </c>
    </row>
    <row r="41" spans="1:2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3">
        <f t="shared" si="0"/>
        <v>0.58823529411764675</v>
      </c>
      <c r="R41" s="13">
        <v>1.7000000000000008</v>
      </c>
      <c r="S41" s="14">
        <f t="shared" si="1"/>
        <v>0.40410281759762706</v>
      </c>
      <c r="T41" s="14">
        <f t="shared" si="2"/>
        <v>0.40410281759762706</v>
      </c>
      <c r="AA41" s="5">
        <f>+L11</f>
        <v>0.4</v>
      </c>
      <c r="AB41" s="9">
        <v>0</v>
      </c>
    </row>
    <row r="42" spans="1:2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3">
        <f t="shared" si="0"/>
        <v>0.55555555555555525</v>
      </c>
      <c r="R42" s="13">
        <v>1.8000000000000009</v>
      </c>
      <c r="S42" s="14">
        <f t="shared" si="1"/>
        <v>0.38165266106442558</v>
      </c>
      <c r="T42" s="14">
        <f t="shared" si="2"/>
        <v>0.38165266106442558</v>
      </c>
      <c r="AA42" s="5">
        <f>+L11</f>
        <v>0.4</v>
      </c>
      <c r="AB42" s="9">
        <f>+VLOOKUP(AA42,R8:T55,3,FALSE)</f>
        <v>1.7174369747899161</v>
      </c>
    </row>
    <row r="43" spans="1:2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3">
        <f t="shared" si="0"/>
        <v>0.52631578947368396</v>
      </c>
      <c r="R43" s="13">
        <v>1.900000000000001</v>
      </c>
      <c r="S43" s="14">
        <f t="shared" si="1"/>
        <v>0.36156567890314006</v>
      </c>
      <c r="T43" s="14">
        <f t="shared" si="2"/>
        <v>0.36156567890314006</v>
      </c>
      <c r="AA43" s="5">
        <f>+L12</f>
        <v>2.5</v>
      </c>
      <c r="AB43" s="9">
        <v>0</v>
      </c>
    </row>
    <row r="44" spans="1:2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3">
        <f t="shared" si="0"/>
        <v>0.5</v>
      </c>
      <c r="R44" s="13">
        <v>2</v>
      </c>
      <c r="S44" s="14">
        <f t="shared" si="1"/>
        <v>0.34348739495798319</v>
      </c>
      <c r="T44" s="14">
        <f t="shared" si="2"/>
        <v>0.34348739495798319</v>
      </c>
      <c r="AA44" s="5">
        <f>+L12</f>
        <v>2.5</v>
      </c>
      <c r="AB44" s="9">
        <f>+VLOOKUP(AA44,R8:T53,3,FALSE)</f>
        <v>0.27478991596638663</v>
      </c>
    </row>
    <row r="45" spans="1:2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3">
        <f t="shared" si="0"/>
        <v>0.44444444444444442</v>
      </c>
      <c r="R45" s="13">
        <v>2.25</v>
      </c>
      <c r="S45" s="14">
        <f t="shared" si="1"/>
        <v>0.30532212885154064</v>
      </c>
      <c r="T45" s="14">
        <f t="shared" si="2"/>
        <v>0.30532212885154064</v>
      </c>
    </row>
    <row r="46" spans="1:2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3">
        <f t="shared" si="0"/>
        <v>0.4</v>
      </c>
      <c r="R46" s="13">
        <v>2.5</v>
      </c>
      <c r="S46" s="14">
        <f t="shared" si="1"/>
        <v>0.27478991596638663</v>
      </c>
      <c r="T46" s="14">
        <f t="shared" si="2"/>
        <v>0.27478991596638663</v>
      </c>
    </row>
    <row r="47" spans="1:2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3">
        <f t="shared" si="0"/>
        <v>0.33057851239669422</v>
      </c>
      <c r="R47" s="13">
        <v>2.75</v>
      </c>
      <c r="S47" s="14">
        <f t="shared" si="1"/>
        <v>0.22709910410445175</v>
      </c>
      <c r="T47" s="14">
        <f t="shared" si="2"/>
        <v>0.22709910410445175</v>
      </c>
    </row>
    <row r="48" spans="1:2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3">
        <f t="shared" si="0"/>
        <v>0.27777777777777779</v>
      </c>
      <c r="R48" s="13">
        <v>3</v>
      </c>
      <c r="S48" s="14">
        <f t="shared" si="1"/>
        <v>0.19082633053221293</v>
      </c>
      <c r="T48" s="14">
        <f t="shared" si="2"/>
        <v>0.19082633053221293</v>
      </c>
    </row>
    <row r="49" spans="1:2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3">
        <f t="shared" si="0"/>
        <v>0.15625</v>
      </c>
      <c r="R49" s="13">
        <v>4</v>
      </c>
      <c r="S49" s="14">
        <f t="shared" si="1"/>
        <v>0.10733981092436976</v>
      </c>
      <c r="T49" s="14">
        <f t="shared" si="2"/>
        <v>0.10733981092436976</v>
      </c>
    </row>
    <row r="50" spans="1:20" x14ac:dyDescent="0.25">
      <c r="A50" s="16" t="s">
        <v>96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3">
        <f t="shared" si="0"/>
        <v>0.1</v>
      </c>
      <c r="R50" s="13">
        <v>5</v>
      </c>
      <c r="S50" s="14">
        <f t="shared" si="1"/>
        <v>6.8697478991596658E-2</v>
      </c>
      <c r="T50" s="14">
        <f t="shared" si="2"/>
        <v>6.8697478991596658E-2</v>
      </c>
    </row>
    <row r="51" spans="1:20" x14ac:dyDescent="0.25">
      <c r="A51" s="16" t="s">
        <v>97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3">
        <f t="shared" si="0"/>
        <v>6.9444444444444448E-2</v>
      </c>
      <c r="R51" s="13">
        <v>6</v>
      </c>
      <c r="S51" s="14">
        <f t="shared" si="1"/>
        <v>4.7706582633053232E-2</v>
      </c>
      <c r="T51" s="14">
        <f t="shared" si="2"/>
        <v>4.7706582633053232E-2</v>
      </c>
    </row>
    <row r="52" spans="1:20" x14ac:dyDescent="0.25">
      <c r="A52" s="16" t="s">
        <v>105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3">
        <f t="shared" si="0"/>
        <v>5.1020408163265307E-2</v>
      </c>
      <c r="R52" s="13">
        <v>7</v>
      </c>
      <c r="S52" s="14">
        <f t="shared" si="1"/>
        <v>3.5049734179386047E-2</v>
      </c>
      <c r="T52" s="14">
        <f t="shared" si="2"/>
        <v>3.5049734179386047E-2</v>
      </c>
    </row>
    <row r="53" spans="1:20" x14ac:dyDescent="0.25">
      <c r="A53" s="16" t="s">
        <v>98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3">
        <f t="shared" si="0"/>
        <v>3.90625E-2</v>
      </c>
      <c r="R53" s="13">
        <v>8</v>
      </c>
      <c r="S53" s="14">
        <f t="shared" si="1"/>
        <v>2.6834952731092439E-2</v>
      </c>
      <c r="T53" s="14">
        <f t="shared" si="2"/>
        <v>2.6834952731092439E-2</v>
      </c>
    </row>
    <row r="54" spans="1:20" x14ac:dyDescent="0.25">
      <c r="A54" s="16" t="s">
        <v>104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3">
        <f t="shared" si="0"/>
        <v>3.0864197530864196E-2</v>
      </c>
      <c r="R54" s="13">
        <v>9</v>
      </c>
      <c r="S54" s="14">
        <f t="shared" si="1"/>
        <v>2.1202925614690324E-2</v>
      </c>
      <c r="T54" s="14">
        <f t="shared" si="2"/>
        <v>2.1202925614690324E-2</v>
      </c>
    </row>
    <row r="55" spans="1:20" x14ac:dyDescent="0.25">
      <c r="A55" s="16" t="s">
        <v>103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3">
        <f t="shared" si="0"/>
        <v>2.5000000000000001E-2</v>
      </c>
      <c r="R55" s="13">
        <v>10</v>
      </c>
      <c r="S55" s="14">
        <f t="shared" si="1"/>
        <v>1.7174369747899165E-2</v>
      </c>
      <c r="T55" s="14">
        <f t="shared" si="2"/>
        <v>1.7174369747899165E-2</v>
      </c>
    </row>
    <row r="56" spans="1:20" x14ac:dyDescent="0.25">
      <c r="A56" s="16" t="s">
        <v>106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25">
      <c r="A57" s="16" t="s">
        <v>102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</sheetData>
  <mergeCells count="42">
    <mergeCell ref="A1:I1"/>
    <mergeCell ref="G5:I5"/>
    <mergeCell ref="A4:I4"/>
    <mergeCell ref="E36:F36"/>
    <mergeCell ref="D10:F10"/>
    <mergeCell ref="A22:D22"/>
    <mergeCell ref="A21:D21"/>
    <mergeCell ref="A20:D20"/>
    <mergeCell ref="A27:D27"/>
    <mergeCell ref="A26:D26"/>
    <mergeCell ref="A25:D25"/>
    <mergeCell ref="A24:D24"/>
    <mergeCell ref="A23:D23"/>
    <mergeCell ref="A35:D35"/>
    <mergeCell ref="E26:F26"/>
    <mergeCell ref="A32:D32"/>
    <mergeCell ref="K1:T1"/>
    <mergeCell ref="E28:F28"/>
    <mergeCell ref="A36:D36"/>
    <mergeCell ref="A9:B10"/>
    <mergeCell ref="D9:F9"/>
    <mergeCell ref="G12:I12"/>
    <mergeCell ref="G13:I13"/>
    <mergeCell ref="A19:F19"/>
    <mergeCell ref="A30:F30"/>
    <mergeCell ref="A12:B13"/>
    <mergeCell ref="C12:E12"/>
    <mergeCell ref="D15:H15"/>
    <mergeCell ref="A15:B17"/>
    <mergeCell ref="A28:D28"/>
    <mergeCell ref="K5:T5"/>
    <mergeCell ref="K4:T4"/>
    <mergeCell ref="B3:I3"/>
    <mergeCell ref="L3:S3"/>
    <mergeCell ref="E34:F34"/>
    <mergeCell ref="E24:F24"/>
    <mergeCell ref="A31:D31"/>
    <mergeCell ref="G6:I6"/>
    <mergeCell ref="A6:B7"/>
    <mergeCell ref="A33:D33"/>
    <mergeCell ref="A34:D34"/>
    <mergeCell ref="E27:F27"/>
  </mergeCells>
  <conditionalFormatting sqref="G20:H27">
    <cfRule type="cellIs" dxfId="19" priority="19" operator="equal">
      <formula>1</formula>
    </cfRule>
    <cfRule type="cellIs" dxfId="18" priority="20" operator="lessThan">
      <formula>1</formula>
    </cfRule>
  </conditionalFormatting>
  <conditionalFormatting sqref="G31">
    <cfRule type="cellIs" dxfId="17" priority="17" operator="equal">
      <formula>1</formula>
    </cfRule>
    <cfRule type="cellIs" dxfId="16" priority="18" operator="lessThan">
      <formula>1</formula>
    </cfRule>
  </conditionalFormatting>
  <conditionalFormatting sqref="H31">
    <cfRule type="cellIs" dxfId="15" priority="15" operator="equal">
      <formula>1</formula>
    </cfRule>
    <cfRule type="cellIs" dxfId="14" priority="16" operator="lessThan">
      <formula>1</formula>
    </cfRule>
  </conditionalFormatting>
  <conditionalFormatting sqref="G32">
    <cfRule type="cellIs" dxfId="13" priority="13" operator="equal">
      <formula>1</formula>
    </cfRule>
    <cfRule type="cellIs" dxfId="12" priority="14" operator="lessThan">
      <formula>1</formula>
    </cfRule>
  </conditionalFormatting>
  <conditionalFormatting sqref="H32">
    <cfRule type="cellIs" dxfId="11" priority="11" operator="equal">
      <formula>1</formula>
    </cfRule>
    <cfRule type="cellIs" dxfId="10" priority="12" operator="lessThan">
      <formula>1</formula>
    </cfRule>
  </conditionalFormatting>
  <conditionalFormatting sqref="G33">
    <cfRule type="cellIs" dxfId="9" priority="9" operator="equal">
      <formula>1</formula>
    </cfRule>
    <cfRule type="cellIs" dxfId="8" priority="10" operator="lessThan">
      <formula>1</formula>
    </cfRule>
  </conditionalFormatting>
  <conditionalFormatting sqref="H33">
    <cfRule type="cellIs" dxfId="7" priority="7" operator="equal">
      <formula>1</formula>
    </cfRule>
    <cfRule type="cellIs" dxfId="6" priority="8" operator="lessThan">
      <formula>1</formula>
    </cfRule>
  </conditionalFormatting>
  <conditionalFormatting sqref="G34:H34">
    <cfRule type="cellIs" dxfId="5" priority="5" operator="equal">
      <formula>1</formula>
    </cfRule>
    <cfRule type="cellIs" dxfId="4" priority="6" operator="lessThan">
      <formula>1</formula>
    </cfRule>
  </conditionalFormatting>
  <conditionalFormatting sqref="G35">
    <cfRule type="cellIs" dxfId="3" priority="3" operator="equal">
      <formula>1</formula>
    </cfRule>
    <cfRule type="cellIs" dxfId="2" priority="4" operator="lessThan">
      <formula>1</formula>
    </cfRule>
  </conditionalFormatting>
  <conditionalFormatting sqref="H35">
    <cfRule type="cellIs" dxfId="1" priority="1" operator="equal">
      <formula>1</formula>
    </cfRule>
    <cfRule type="cellIs" dxfId="0" priority="2" operator="lessThan">
      <formula>1</formula>
    </cfRule>
  </conditionalFormatting>
  <pageMargins left="1.1023622047244095" right="0.70866141732283472" top="0.74803149606299213" bottom="0.74803149606299213" header="0.31496062992125984" footer="0.31496062992125984"/>
  <pageSetup paperSize="9" scale="76" orientation="portrait" r:id="rId1"/>
  <colBreaks count="2" manualBreakCount="2">
    <brk id="9" max="54" man="1"/>
    <brk id="20" max="53" man="1"/>
  </colBreaks>
  <ignoredErrors>
    <ignoredError sqref="G34:H3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2</xdr:col>
                    <xdr:colOff>752475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9525</xdr:rowOff>
                  </from>
                  <to>
                    <xdr:col>2</xdr:col>
                    <xdr:colOff>752475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2</xdr:col>
                    <xdr:colOff>19050</xdr:colOff>
                    <xdr:row>12</xdr:row>
                    <xdr:rowOff>9525</xdr:rowOff>
                  </from>
                  <to>
                    <xdr:col>4</xdr:col>
                    <xdr:colOff>771525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7</xdr:col>
                    <xdr:colOff>685800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7</xdr:col>
                    <xdr:colOff>685800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19050</xdr:rowOff>
                  </from>
                  <to>
                    <xdr:col>4</xdr:col>
                    <xdr:colOff>723900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19050</xdr:rowOff>
                  </from>
                  <to>
                    <xdr:col>5</xdr:col>
                    <xdr:colOff>723900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19050</xdr:rowOff>
                  </from>
                  <to>
                    <xdr:col>4</xdr:col>
                    <xdr:colOff>723900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19050</xdr:rowOff>
                  </from>
                  <to>
                    <xdr:col>5</xdr:col>
                    <xdr:colOff>723900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19050</xdr:rowOff>
                  </from>
                  <to>
                    <xdr:col>4</xdr:col>
                    <xdr:colOff>723900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19050</xdr:rowOff>
                  </from>
                  <to>
                    <xdr:col>5</xdr:col>
                    <xdr:colOff>723900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19050</xdr:rowOff>
                  </from>
                  <to>
                    <xdr:col>4</xdr:col>
                    <xdr:colOff>723900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19050</xdr:rowOff>
                  </from>
                  <to>
                    <xdr:col>5</xdr:col>
                    <xdr:colOff>723900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19050</xdr:rowOff>
                  </from>
                  <to>
                    <xdr:col>4</xdr:col>
                    <xdr:colOff>714375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19050</xdr:rowOff>
                  </from>
                  <to>
                    <xdr:col>5</xdr:col>
                    <xdr:colOff>714375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19050</xdr:rowOff>
                  </from>
                  <to>
                    <xdr:col>5</xdr:col>
                    <xdr:colOff>514350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19050</xdr:rowOff>
                  </from>
                  <to>
                    <xdr:col>5</xdr:col>
                    <xdr:colOff>514350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</xdr:rowOff>
                  </from>
                  <to>
                    <xdr:col>5</xdr:col>
                    <xdr:colOff>514350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19050</xdr:rowOff>
                  </from>
                  <to>
                    <xdr:col>4</xdr:col>
                    <xdr:colOff>714375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19050</xdr:rowOff>
                  </from>
                  <to>
                    <xdr:col>5</xdr:col>
                    <xdr:colOff>714375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19050</xdr:rowOff>
                  </from>
                  <to>
                    <xdr:col>4</xdr:col>
                    <xdr:colOff>714375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19050</xdr:rowOff>
                  </from>
                  <to>
                    <xdr:col>5</xdr:col>
                    <xdr:colOff>714375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19050</xdr:rowOff>
                  </from>
                  <to>
                    <xdr:col>4</xdr:col>
                    <xdr:colOff>714375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19050</xdr:rowOff>
                  </from>
                  <to>
                    <xdr:col>5</xdr:col>
                    <xdr:colOff>714375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19050</xdr:rowOff>
                  </from>
                  <to>
                    <xdr:col>4</xdr:col>
                    <xdr:colOff>714375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19050</xdr:rowOff>
                  </from>
                  <to>
                    <xdr:col>5</xdr:col>
                    <xdr:colOff>714375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4</xdr:col>
                    <xdr:colOff>38100</xdr:colOff>
                    <xdr:row>33</xdr:row>
                    <xdr:rowOff>19050</xdr:rowOff>
                  </from>
                  <to>
                    <xdr:col>5</xdr:col>
                    <xdr:colOff>514350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Drop Down 38">
              <controlPr defaultSize="0" autoLine="0" autoPict="0">
                <anchor moveWithCells="1">
                  <from>
                    <xdr:col>13</xdr:col>
                    <xdr:colOff>19050</xdr:colOff>
                    <xdr:row>11</xdr:row>
                    <xdr:rowOff>9525</xdr:rowOff>
                  </from>
                  <to>
                    <xdr:col>13</xdr:col>
                    <xdr:colOff>752475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86BA3-CCC7-40A1-9138-BBA40EDAD0D0}">
  <dimension ref="E18:E20"/>
  <sheetViews>
    <sheetView workbookViewId="0">
      <selection activeCell="E27" sqref="E27"/>
    </sheetView>
  </sheetViews>
  <sheetFormatPr baseColWidth="10" defaultRowHeight="15" x14ac:dyDescent="0.25"/>
  <sheetData>
    <row r="18" spans="5:5" x14ac:dyDescent="0.25">
      <c r="E18">
        <v>3690</v>
      </c>
    </row>
    <row r="19" spans="5:5" x14ac:dyDescent="0.25">
      <c r="E19">
        <v>5610</v>
      </c>
    </row>
    <row r="20" spans="5:5" x14ac:dyDescent="0.25">
      <c r="E20">
        <f>+E18+E19</f>
        <v>9300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C00000"/>
  </sheetPr>
  <dimension ref="A1:E78"/>
  <sheetViews>
    <sheetView workbookViewId="0">
      <selection activeCell="H13" sqref="H13"/>
    </sheetView>
  </sheetViews>
  <sheetFormatPr baseColWidth="10" defaultRowHeight="15" x14ac:dyDescent="0.25"/>
  <cols>
    <col min="2" max="2" width="15.140625" customWidth="1"/>
    <col min="3" max="3" width="2.85546875" customWidth="1"/>
  </cols>
  <sheetData>
    <row r="1" spans="1:5" x14ac:dyDescent="0.25">
      <c r="A1" s="20" t="str">
        <f>+'ESPECTRO E030-2016'!R7</f>
        <v>T</v>
      </c>
      <c r="B1" s="21" t="str">
        <f>+'ESPECTRO E030-2016'!S7</f>
        <v>Sa Dir X-X</v>
      </c>
      <c r="C1" s="18"/>
      <c r="D1" s="20" t="str">
        <f>+'ESPECTRO E030-2016'!R7</f>
        <v>T</v>
      </c>
      <c r="E1" s="21" t="str">
        <f>+'ESPECTRO E030-2016'!T7</f>
        <v>Sa Dir Y-Y</v>
      </c>
    </row>
    <row r="2" spans="1:5" x14ac:dyDescent="0.25">
      <c r="A2" s="19">
        <f>+'ESPECTRO E030-2016'!R8</f>
        <v>0</v>
      </c>
      <c r="B2" s="52">
        <f>+'ESPECTRO E030-2016'!S8</f>
        <v>1.7174369747899161</v>
      </c>
      <c r="C2" s="18"/>
      <c r="D2" s="17">
        <f>+'ESPECTRO E030-2016'!R8</f>
        <v>0</v>
      </c>
      <c r="E2" s="52">
        <f>+'ESPECTRO E030-2016'!T8</f>
        <v>1.7174369747899161</v>
      </c>
    </row>
    <row r="3" spans="1:5" x14ac:dyDescent="0.25">
      <c r="A3" s="19">
        <f>+'ESPECTRO E030-2016'!R9</f>
        <v>0.02</v>
      </c>
      <c r="B3" s="52">
        <f>+'ESPECTRO E030-2016'!S9</f>
        <v>1.7174369747899161</v>
      </c>
      <c r="C3" s="18"/>
      <c r="D3" s="17">
        <f>+'ESPECTRO E030-2016'!R9</f>
        <v>0.02</v>
      </c>
      <c r="E3" s="52">
        <f>+'ESPECTRO E030-2016'!T9</f>
        <v>1.7174369747899161</v>
      </c>
    </row>
    <row r="4" spans="1:5" x14ac:dyDescent="0.25">
      <c r="A4" s="19">
        <f>+'ESPECTRO E030-2016'!R10</f>
        <v>0.04</v>
      </c>
      <c r="B4" s="52">
        <f>+'ESPECTRO E030-2016'!S10</f>
        <v>1.7174369747899161</v>
      </c>
      <c r="C4" s="18"/>
      <c r="D4" s="17">
        <f>+'ESPECTRO E030-2016'!R10</f>
        <v>0.04</v>
      </c>
      <c r="E4" s="52">
        <f>+'ESPECTRO E030-2016'!T10</f>
        <v>1.7174369747899161</v>
      </c>
    </row>
    <row r="5" spans="1:5" x14ac:dyDescent="0.25">
      <c r="A5" s="19">
        <f>+'ESPECTRO E030-2016'!R11</f>
        <v>0.06</v>
      </c>
      <c r="B5" s="52">
        <f>+'ESPECTRO E030-2016'!S11</f>
        <v>1.7174369747899161</v>
      </c>
      <c r="C5" s="18"/>
      <c r="D5" s="17">
        <f>+'ESPECTRO E030-2016'!R11</f>
        <v>0.06</v>
      </c>
      <c r="E5" s="52">
        <f>+'ESPECTRO E030-2016'!T11</f>
        <v>1.7174369747899161</v>
      </c>
    </row>
    <row r="6" spans="1:5" x14ac:dyDescent="0.25">
      <c r="A6" s="19">
        <f>+'ESPECTRO E030-2016'!R12</f>
        <v>0.08</v>
      </c>
      <c r="B6" s="52">
        <f>+'ESPECTRO E030-2016'!S12</f>
        <v>1.7174369747899161</v>
      </c>
      <c r="C6" s="18"/>
      <c r="D6" s="17">
        <f>+'ESPECTRO E030-2016'!R12</f>
        <v>0.08</v>
      </c>
      <c r="E6" s="52">
        <f>+'ESPECTRO E030-2016'!T12</f>
        <v>1.7174369747899161</v>
      </c>
    </row>
    <row r="7" spans="1:5" x14ac:dyDescent="0.25">
      <c r="A7" s="19">
        <f>+'ESPECTRO E030-2016'!R13</f>
        <v>0.1</v>
      </c>
      <c r="B7" s="52">
        <f>+'ESPECTRO E030-2016'!S13</f>
        <v>1.7174369747899161</v>
      </c>
      <c r="C7" s="18"/>
      <c r="D7" s="17">
        <f>+'ESPECTRO E030-2016'!R13</f>
        <v>0.1</v>
      </c>
      <c r="E7" s="52">
        <f>+'ESPECTRO E030-2016'!T13</f>
        <v>1.7174369747899161</v>
      </c>
    </row>
    <row r="8" spans="1:5" x14ac:dyDescent="0.25">
      <c r="A8" s="19">
        <f>+'ESPECTRO E030-2016'!R14</f>
        <v>0.12000000000000001</v>
      </c>
      <c r="B8" s="52">
        <f>+'ESPECTRO E030-2016'!S14</f>
        <v>1.7174369747899161</v>
      </c>
      <c r="C8" s="18"/>
      <c r="D8" s="17">
        <f>+'ESPECTRO E030-2016'!R14</f>
        <v>0.12000000000000001</v>
      </c>
      <c r="E8" s="52">
        <f>+'ESPECTRO E030-2016'!T14</f>
        <v>1.7174369747899161</v>
      </c>
    </row>
    <row r="9" spans="1:5" x14ac:dyDescent="0.25">
      <c r="A9" s="19">
        <f>+'ESPECTRO E030-2016'!R15</f>
        <v>0.14000000000000001</v>
      </c>
      <c r="B9" s="52">
        <f>+'ESPECTRO E030-2016'!S15</f>
        <v>1.7174369747899161</v>
      </c>
      <c r="C9" s="18"/>
      <c r="D9" s="17">
        <f>+'ESPECTRO E030-2016'!R15</f>
        <v>0.14000000000000001</v>
      </c>
      <c r="E9" s="52">
        <f>+'ESPECTRO E030-2016'!T15</f>
        <v>1.7174369747899161</v>
      </c>
    </row>
    <row r="10" spans="1:5" x14ac:dyDescent="0.25">
      <c r="A10" s="19">
        <f>+'ESPECTRO E030-2016'!R16</f>
        <v>0.16</v>
      </c>
      <c r="B10" s="52">
        <f>+'ESPECTRO E030-2016'!S16</f>
        <v>1.7174369747899161</v>
      </c>
      <c r="C10" s="18"/>
      <c r="D10" s="17">
        <f>+'ESPECTRO E030-2016'!R16</f>
        <v>0.16</v>
      </c>
      <c r="E10" s="52">
        <f>+'ESPECTRO E030-2016'!T16</f>
        <v>1.7174369747899161</v>
      </c>
    </row>
    <row r="11" spans="1:5" x14ac:dyDescent="0.25">
      <c r="A11" s="19">
        <f>+'ESPECTRO E030-2016'!R17</f>
        <v>0.18</v>
      </c>
      <c r="B11" s="52">
        <f>+'ESPECTRO E030-2016'!S17</f>
        <v>1.7174369747899161</v>
      </c>
      <c r="C11" s="18"/>
      <c r="D11" s="17">
        <f>+'ESPECTRO E030-2016'!R17</f>
        <v>0.18</v>
      </c>
      <c r="E11" s="52">
        <f>+'ESPECTRO E030-2016'!T17</f>
        <v>1.7174369747899161</v>
      </c>
    </row>
    <row r="12" spans="1:5" x14ac:dyDescent="0.25">
      <c r="A12" s="19">
        <f>+'ESPECTRO E030-2016'!R18</f>
        <v>0.19999999999999998</v>
      </c>
      <c r="B12" s="52">
        <f>+'ESPECTRO E030-2016'!S18</f>
        <v>1.7174369747899161</v>
      </c>
      <c r="C12" s="18"/>
      <c r="D12" s="17">
        <f>+'ESPECTRO E030-2016'!R18</f>
        <v>0.19999999999999998</v>
      </c>
      <c r="E12" s="52">
        <f>+'ESPECTRO E030-2016'!T18</f>
        <v>1.7174369747899161</v>
      </c>
    </row>
    <row r="13" spans="1:5" x14ac:dyDescent="0.25">
      <c r="A13" s="19">
        <f>+'ESPECTRO E030-2016'!R19</f>
        <v>0.25</v>
      </c>
      <c r="B13" s="52">
        <f>+'ESPECTRO E030-2016'!S19</f>
        <v>1.7174369747899161</v>
      </c>
      <c r="C13" s="18"/>
      <c r="D13" s="17">
        <f>+'ESPECTRO E030-2016'!R19</f>
        <v>0.25</v>
      </c>
      <c r="E13" s="52">
        <f>+'ESPECTRO E030-2016'!T19</f>
        <v>1.7174369747899161</v>
      </c>
    </row>
    <row r="14" spans="1:5" x14ac:dyDescent="0.25">
      <c r="A14" s="19">
        <f>+'ESPECTRO E030-2016'!R20</f>
        <v>0.3</v>
      </c>
      <c r="B14" s="52">
        <f>+'ESPECTRO E030-2016'!S20</f>
        <v>1.7174369747899161</v>
      </c>
      <c r="C14" s="18"/>
      <c r="D14" s="17">
        <f>+'ESPECTRO E030-2016'!R20</f>
        <v>0.3</v>
      </c>
      <c r="E14" s="52">
        <f>+'ESPECTRO E030-2016'!T20</f>
        <v>1.7174369747899161</v>
      </c>
    </row>
    <row r="15" spans="1:5" x14ac:dyDescent="0.25">
      <c r="A15" s="19">
        <f>+'ESPECTRO E030-2016'!R21</f>
        <v>0.35</v>
      </c>
      <c r="B15" s="52">
        <f>+'ESPECTRO E030-2016'!S21</f>
        <v>1.7174369747899161</v>
      </c>
      <c r="C15" s="18"/>
      <c r="D15" s="17">
        <f>+'ESPECTRO E030-2016'!R21</f>
        <v>0.35</v>
      </c>
      <c r="E15" s="52">
        <f>+'ESPECTRO E030-2016'!T21</f>
        <v>1.7174369747899161</v>
      </c>
    </row>
    <row r="16" spans="1:5" x14ac:dyDescent="0.25">
      <c r="A16" s="19">
        <f>+'ESPECTRO E030-2016'!R22</f>
        <v>0.4</v>
      </c>
      <c r="B16" s="52">
        <f>+'ESPECTRO E030-2016'!S22</f>
        <v>1.7174369747899161</v>
      </c>
      <c r="C16" s="18"/>
      <c r="D16" s="17">
        <f>+'ESPECTRO E030-2016'!R22</f>
        <v>0.4</v>
      </c>
      <c r="E16" s="52">
        <f>+'ESPECTRO E030-2016'!T22</f>
        <v>1.7174369747899161</v>
      </c>
    </row>
    <row r="17" spans="1:5" x14ac:dyDescent="0.25">
      <c r="A17" s="19">
        <f>+'ESPECTRO E030-2016'!R23</f>
        <v>0.44999999999999996</v>
      </c>
      <c r="B17" s="52">
        <f>+'ESPECTRO E030-2016'!S23</f>
        <v>1.5266106442577034</v>
      </c>
      <c r="C17" s="18"/>
      <c r="D17" s="17">
        <f>+'ESPECTRO E030-2016'!R23</f>
        <v>0.44999999999999996</v>
      </c>
      <c r="E17" s="52">
        <f>+'ESPECTRO E030-2016'!T23</f>
        <v>1.5266106442577034</v>
      </c>
    </row>
    <row r="18" spans="1:5" x14ac:dyDescent="0.25">
      <c r="A18" s="19">
        <f>+'ESPECTRO E030-2016'!R24</f>
        <v>0.49999999999999994</v>
      </c>
      <c r="B18" s="52">
        <f>+'ESPECTRO E030-2016'!S24</f>
        <v>1.3739495798319328</v>
      </c>
      <c r="C18" s="18"/>
      <c r="D18" s="17">
        <f>+'ESPECTRO E030-2016'!R24</f>
        <v>0.49999999999999994</v>
      </c>
      <c r="E18" s="52">
        <f>+'ESPECTRO E030-2016'!T24</f>
        <v>1.3739495798319328</v>
      </c>
    </row>
    <row r="19" spans="1:5" x14ac:dyDescent="0.25">
      <c r="A19" s="19">
        <f>+'ESPECTRO E030-2016'!R25</f>
        <v>0.54999999999999993</v>
      </c>
      <c r="B19" s="52">
        <f>+'ESPECTRO E030-2016'!S25</f>
        <v>1.2490450725744846</v>
      </c>
      <c r="C19" s="18"/>
      <c r="D19" s="17">
        <f>+'ESPECTRO E030-2016'!R25</f>
        <v>0.54999999999999993</v>
      </c>
      <c r="E19" s="52">
        <f>+'ESPECTRO E030-2016'!T25</f>
        <v>1.2490450725744846</v>
      </c>
    </row>
    <row r="20" spans="1:5" x14ac:dyDescent="0.25">
      <c r="A20" s="19">
        <f>+'ESPECTRO E030-2016'!R26</f>
        <v>0.6</v>
      </c>
      <c r="B20" s="52">
        <f>+'ESPECTRO E030-2016'!S26</f>
        <v>1.1449579831932775</v>
      </c>
      <c r="C20" s="18"/>
      <c r="D20" s="17">
        <f>+'ESPECTRO E030-2016'!R26</f>
        <v>0.6</v>
      </c>
      <c r="E20" s="52">
        <f>+'ESPECTRO E030-2016'!T26</f>
        <v>1.1449579831932775</v>
      </c>
    </row>
    <row r="21" spans="1:5" x14ac:dyDescent="0.25">
      <c r="A21" s="19">
        <f>+'ESPECTRO E030-2016'!R27</f>
        <v>0.65</v>
      </c>
      <c r="B21" s="52">
        <f>+'ESPECTRO E030-2016'!S27</f>
        <v>1.0568842921784098</v>
      </c>
      <c r="C21" s="18"/>
      <c r="D21" s="17">
        <f>+'ESPECTRO E030-2016'!R27</f>
        <v>0.65</v>
      </c>
      <c r="E21" s="52">
        <f>+'ESPECTRO E030-2016'!T27</f>
        <v>1.0568842921784098</v>
      </c>
    </row>
    <row r="22" spans="1:5" x14ac:dyDescent="0.25">
      <c r="A22" s="19">
        <f>+'ESPECTRO E030-2016'!R28</f>
        <v>0.7</v>
      </c>
      <c r="B22" s="52">
        <f>+'ESPECTRO E030-2016'!S28</f>
        <v>0.98139255702280925</v>
      </c>
      <c r="C22" s="18"/>
      <c r="D22" s="17">
        <f>+'ESPECTRO E030-2016'!R28</f>
        <v>0.7</v>
      </c>
      <c r="E22" s="52">
        <f>+'ESPECTRO E030-2016'!T28</f>
        <v>0.98139255702280925</v>
      </c>
    </row>
    <row r="23" spans="1:5" x14ac:dyDescent="0.25">
      <c r="A23" s="19">
        <f>+'ESPECTRO E030-2016'!R29</f>
        <v>0.75000000000000011</v>
      </c>
      <c r="B23" s="52">
        <f>+'ESPECTRO E030-2016'!S29</f>
        <v>0.91596638655462181</v>
      </c>
      <c r="C23" s="18"/>
      <c r="D23" s="17">
        <f>+'ESPECTRO E030-2016'!R29</f>
        <v>0.75000000000000011</v>
      </c>
      <c r="E23" s="52">
        <f>+'ESPECTRO E030-2016'!T29</f>
        <v>0.91596638655462181</v>
      </c>
    </row>
    <row r="24" spans="1:5" x14ac:dyDescent="0.25">
      <c r="A24" s="19">
        <f>+'ESPECTRO E030-2016'!R30</f>
        <v>0.8</v>
      </c>
      <c r="B24" s="52">
        <f>+'ESPECTRO E030-2016'!S30</f>
        <v>0.85871848739495804</v>
      </c>
      <c r="C24" s="18"/>
      <c r="D24" s="17">
        <f>+'ESPECTRO E030-2016'!R30</f>
        <v>0.8</v>
      </c>
      <c r="E24" s="52">
        <f>+'ESPECTRO E030-2016'!T30</f>
        <v>0.85871848739495804</v>
      </c>
    </row>
    <row r="25" spans="1:5" x14ac:dyDescent="0.25">
      <c r="A25" s="19">
        <f>+'ESPECTRO E030-2016'!R31</f>
        <v>0.8500000000000002</v>
      </c>
      <c r="B25" s="52">
        <f>+'ESPECTRO E030-2016'!S31</f>
        <v>0.80820563519525446</v>
      </c>
      <c r="C25" s="18"/>
      <c r="D25" s="17">
        <f>+'ESPECTRO E030-2016'!R31</f>
        <v>0.8500000000000002</v>
      </c>
      <c r="E25" s="52">
        <f>+'ESPECTRO E030-2016'!T31</f>
        <v>0.80820563519525446</v>
      </c>
    </row>
    <row r="26" spans="1:5" x14ac:dyDescent="0.25">
      <c r="A26" s="19">
        <f>+'ESPECTRO E030-2016'!R32</f>
        <v>0.9</v>
      </c>
      <c r="B26" s="52">
        <f>+'ESPECTRO E030-2016'!S32</f>
        <v>0.76330532212885172</v>
      </c>
      <c r="C26" s="18"/>
      <c r="D26" s="17">
        <f>+'ESPECTRO E030-2016'!R32</f>
        <v>0.9</v>
      </c>
      <c r="E26" s="52">
        <f>+'ESPECTRO E030-2016'!T32</f>
        <v>0.76330532212885172</v>
      </c>
    </row>
    <row r="27" spans="1:5" x14ac:dyDescent="0.25">
      <c r="A27" s="19">
        <f>+'ESPECTRO E030-2016'!R33</f>
        <v>0.95000000000000029</v>
      </c>
      <c r="B27" s="52">
        <f>+'ESPECTRO E030-2016'!S33</f>
        <v>0.72313135780628035</v>
      </c>
      <c r="C27" s="18"/>
      <c r="D27" s="17">
        <f>+'ESPECTRO E030-2016'!R33</f>
        <v>0.95000000000000029</v>
      </c>
      <c r="E27" s="52">
        <f>+'ESPECTRO E030-2016'!T33</f>
        <v>0.72313135780628035</v>
      </c>
    </row>
    <row r="28" spans="1:5" x14ac:dyDescent="0.25">
      <c r="A28" s="19">
        <f>+'ESPECTRO E030-2016'!R34</f>
        <v>1</v>
      </c>
      <c r="B28" s="52">
        <f>+'ESPECTRO E030-2016'!S34</f>
        <v>0.68697478991596639</v>
      </c>
      <c r="C28" s="18"/>
      <c r="D28" s="17">
        <f>+'ESPECTRO E030-2016'!R34</f>
        <v>1</v>
      </c>
      <c r="E28" s="52">
        <f>+'ESPECTRO E030-2016'!T34</f>
        <v>0.68697478991596639</v>
      </c>
    </row>
    <row r="29" spans="1:5" x14ac:dyDescent="0.25">
      <c r="A29" s="19">
        <f>+'ESPECTRO E030-2016'!R35</f>
        <v>1.1000000000000003</v>
      </c>
      <c r="B29" s="52">
        <f>+'ESPECTRO E030-2016'!S35</f>
        <v>0.62452253628724208</v>
      </c>
      <c r="C29" s="18"/>
      <c r="D29" s="17">
        <f>+'ESPECTRO E030-2016'!R35</f>
        <v>1.1000000000000003</v>
      </c>
      <c r="E29" s="52">
        <f>+'ESPECTRO E030-2016'!T35</f>
        <v>0.62452253628724208</v>
      </c>
    </row>
    <row r="30" spans="1:5" x14ac:dyDescent="0.25">
      <c r="A30" s="19">
        <f>+'ESPECTRO E030-2016'!R36</f>
        <v>1.2000000000000004</v>
      </c>
      <c r="B30" s="52">
        <f>+'ESPECTRO E030-2016'!S36</f>
        <v>0.57247899159663851</v>
      </c>
      <c r="C30" s="18"/>
      <c r="D30" s="17">
        <f>+'ESPECTRO E030-2016'!R36</f>
        <v>1.2000000000000004</v>
      </c>
      <c r="E30" s="52">
        <f>+'ESPECTRO E030-2016'!T36</f>
        <v>0.57247899159663851</v>
      </c>
    </row>
    <row r="31" spans="1:5" x14ac:dyDescent="0.25">
      <c r="A31" s="19">
        <f>+'ESPECTRO E030-2016'!R37</f>
        <v>1.3000000000000005</v>
      </c>
      <c r="B31" s="52">
        <f>+'ESPECTRO E030-2016'!S37</f>
        <v>0.5284421460892047</v>
      </c>
      <c r="C31" s="18"/>
      <c r="D31" s="17">
        <f>+'ESPECTRO E030-2016'!R37</f>
        <v>1.3000000000000005</v>
      </c>
      <c r="E31" s="52">
        <f>+'ESPECTRO E030-2016'!T37</f>
        <v>0.5284421460892047</v>
      </c>
    </row>
    <row r="32" spans="1:5" x14ac:dyDescent="0.25">
      <c r="A32" s="19">
        <f>+'ESPECTRO E030-2016'!R38</f>
        <v>1.4000000000000006</v>
      </c>
      <c r="B32" s="52">
        <f>+'ESPECTRO E030-2016'!S38</f>
        <v>0.49069627851140435</v>
      </c>
      <c r="C32" s="18"/>
      <c r="D32" s="17">
        <f>+'ESPECTRO E030-2016'!R38</f>
        <v>1.4000000000000006</v>
      </c>
      <c r="E32" s="52">
        <f>+'ESPECTRO E030-2016'!T38</f>
        <v>0.49069627851140435</v>
      </c>
    </row>
    <row r="33" spans="1:5" x14ac:dyDescent="0.25">
      <c r="A33" s="19">
        <f>+'ESPECTRO E030-2016'!R39</f>
        <v>1.5000000000000007</v>
      </c>
      <c r="B33" s="52">
        <f>+'ESPECTRO E030-2016'!S39</f>
        <v>0.4579831932773108</v>
      </c>
      <c r="C33" s="18"/>
      <c r="D33" s="17">
        <f>+'ESPECTRO E030-2016'!R39</f>
        <v>1.5000000000000007</v>
      </c>
      <c r="E33" s="52">
        <f>+'ESPECTRO E030-2016'!T39</f>
        <v>0.4579831932773108</v>
      </c>
    </row>
    <row r="34" spans="1:5" x14ac:dyDescent="0.25">
      <c r="A34" s="19">
        <f>+'ESPECTRO E030-2016'!R40</f>
        <v>1.6</v>
      </c>
      <c r="B34" s="52">
        <f>+'ESPECTRO E030-2016'!S40</f>
        <v>0.42935924369747902</v>
      </c>
      <c r="C34" s="18"/>
      <c r="D34" s="17">
        <f>+'ESPECTRO E030-2016'!R40</f>
        <v>1.6</v>
      </c>
      <c r="E34" s="52">
        <f>+'ESPECTRO E030-2016'!T40</f>
        <v>0.42935924369747902</v>
      </c>
    </row>
    <row r="35" spans="1:5" x14ac:dyDescent="0.25">
      <c r="A35" s="19">
        <f>+'ESPECTRO E030-2016'!R41</f>
        <v>1.7000000000000008</v>
      </c>
      <c r="B35" s="52">
        <f>+'ESPECTRO E030-2016'!S41</f>
        <v>0.40410281759762706</v>
      </c>
      <c r="C35" s="18"/>
      <c r="D35" s="17">
        <f>+'ESPECTRO E030-2016'!R41</f>
        <v>1.7000000000000008</v>
      </c>
      <c r="E35" s="52">
        <f>+'ESPECTRO E030-2016'!T41</f>
        <v>0.40410281759762706</v>
      </c>
    </row>
    <row r="36" spans="1:5" x14ac:dyDescent="0.25">
      <c r="A36" s="19">
        <f>+'ESPECTRO E030-2016'!R42</f>
        <v>1.8000000000000009</v>
      </c>
      <c r="B36" s="52">
        <f>+'ESPECTRO E030-2016'!S42</f>
        <v>0.38165266106442558</v>
      </c>
      <c r="C36" s="18"/>
      <c r="D36" s="17">
        <f>+'ESPECTRO E030-2016'!R42</f>
        <v>1.8000000000000009</v>
      </c>
      <c r="E36" s="52">
        <f>+'ESPECTRO E030-2016'!T42</f>
        <v>0.38165266106442558</v>
      </c>
    </row>
    <row r="37" spans="1:5" x14ac:dyDescent="0.25">
      <c r="A37" s="19">
        <f>+'ESPECTRO E030-2016'!R43</f>
        <v>1.900000000000001</v>
      </c>
      <c r="B37" s="52">
        <f>+'ESPECTRO E030-2016'!S43</f>
        <v>0.36156567890314006</v>
      </c>
      <c r="C37" s="18"/>
      <c r="D37" s="17">
        <f>+'ESPECTRO E030-2016'!R43</f>
        <v>1.900000000000001</v>
      </c>
      <c r="E37" s="52">
        <f>+'ESPECTRO E030-2016'!T43</f>
        <v>0.36156567890314006</v>
      </c>
    </row>
    <row r="38" spans="1:5" x14ac:dyDescent="0.25">
      <c r="A38" s="19">
        <f>+'ESPECTRO E030-2016'!R44</f>
        <v>2</v>
      </c>
      <c r="B38" s="52">
        <f>+'ESPECTRO E030-2016'!S44</f>
        <v>0.34348739495798319</v>
      </c>
      <c r="C38" s="18"/>
      <c r="D38" s="17">
        <f>+'ESPECTRO E030-2016'!R44</f>
        <v>2</v>
      </c>
      <c r="E38" s="52">
        <f>+'ESPECTRO E030-2016'!T44</f>
        <v>0.34348739495798319</v>
      </c>
    </row>
    <row r="39" spans="1:5" x14ac:dyDescent="0.25">
      <c r="A39" s="19">
        <f>+'ESPECTRO E030-2016'!R45</f>
        <v>2.25</v>
      </c>
      <c r="B39" s="52">
        <f>+'ESPECTRO E030-2016'!S45</f>
        <v>0.30532212885154064</v>
      </c>
      <c r="C39" s="18"/>
      <c r="D39" s="17">
        <f>+'ESPECTRO E030-2016'!R45</f>
        <v>2.25</v>
      </c>
      <c r="E39" s="52">
        <f>+'ESPECTRO E030-2016'!T45</f>
        <v>0.30532212885154064</v>
      </c>
    </row>
    <row r="40" spans="1:5" x14ac:dyDescent="0.25">
      <c r="A40" s="19">
        <f>+'ESPECTRO E030-2016'!R46</f>
        <v>2.5</v>
      </c>
      <c r="B40" s="52">
        <f>+'ESPECTRO E030-2016'!S46</f>
        <v>0.27478991596638663</v>
      </c>
      <c r="C40" s="18"/>
      <c r="D40" s="17">
        <f>+'ESPECTRO E030-2016'!R46</f>
        <v>2.5</v>
      </c>
      <c r="E40" s="52">
        <f>+'ESPECTRO E030-2016'!T46</f>
        <v>0.27478991596638663</v>
      </c>
    </row>
    <row r="41" spans="1:5" x14ac:dyDescent="0.25">
      <c r="A41" s="19">
        <f>+'ESPECTRO E030-2016'!R47</f>
        <v>2.75</v>
      </c>
      <c r="B41" s="52">
        <f>+'ESPECTRO E030-2016'!S47</f>
        <v>0.22709910410445175</v>
      </c>
      <c r="C41" s="18"/>
      <c r="D41" s="17">
        <f>+'ESPECTRO E030-2016'!R47</f>
        <v>2.75</v>
      </c>
      <c r="E41" s="52">
        <f>+'ESPECTRO E030-2016'!T47</f>
        <v>0.22709910410445175</v>
      </c>
    </row>
    <row r="42" spans="1:5" x14ac:dyDescent="0.25">
      <c r="A42" s="19">
        <f>+'ESPECTRO E030-2016'!R48</f>
        <v>3</v>
      </c>
      <c r="B42" s="52">
        <f>+'ESPECTRO E030-2016'!S48</f>
        <v>0.19082633053221293</v>
      </c>
      <c r="C42" s="18"/>
      <c r="D42" s="17">
        <f>+'ESPECTRO E030-2016'!R48</f>
        <v>3</v>
      </c>
      <c r="E42" s="52">
        <f>+'ESPECTRO E030-2016'!T48</f>
        <v>0.19082633053221293</v>
      </c>
    </row>
    <row r="43" spans="1:5" x14ac:dyDescent="0.25">
      <c r="A43" s="19">
        <f>+'ESPECTRO E030-2016'!R49</f>
        <v>4</v>
      </c>
      <c r="B43" s="52">
        <f>+'ESPECTRO E030-2016'!S49</f>
        <v>0.10733981092436976</v>
      </c>
      <c r="C43" s="18"/>
      <c r="D43" s="17">
        <f>+'ESPECTRO E030-2016'!R49</f>
        <v>4</v>
      </c>
      <c r="E43" s="52">
        <f>+'ESPECTRO E030-2016'!T49</f>
        <v>0.10733981092436976</v>
      </c>
    </row>
    <row r="44" spans="1:5" x14ac:dyDescent="0.25">
      <c r="A44" s="19">
        <f>+'ESPECTRO E030-2016'!R50</f>
        <v>5</v>
      </c>
      <c r="B44" s="52">
        <f>+'ESPECTRO E030-2016'!S50</f>
        <v>6.8697478991596658E-2</v>
      </c>
      <c r="C44" s="18"/>
      <c r="D44" s="17">
        <f>+'ESPECTRO E030-2016'!R50</f>
        <v>5</v>
      </c>
      <c r="E44" s="52">
        <f>+'ESPECTRO E030-2016'!T50</f>
        <v>6.8697478991596658E-2</v>
      </c>
    </row>
    <row r="45" spans="1:5" x14ac:dyDescent="0.25">
      <c r="A45" s="19">
        <f>+'ESPECTRO E030-2016'!R51</f>
        <v>6</v>
      </c>
      <c r="B45" s="52">
        <f>+'ESPECTRO E030-2016'!S51</f>
        <v>4.7706582633053232E-2</v>
      </c>
      <c r="C45" s="18"/>
      <c r="D45" s="17">
        <f>+'ESPECTRO E030-2016'!R51</f>
        <v>6</v>
      </c>
      <c r="E45" s="52">
        <f>+'ESPECTRO E030-2016'!T51</f>
        <v>4.7706582633053232E-2</v>
      </c>
    </row>
    <row r="46" spans="1:5" x14ac:dyDescent="0.25">
      <c r="A46" s="19">
        <f>+'ESPECTRO E030-2016'!R52</f>
        <v>7</v>
      </c>
      <c r="B46" s="52">
        <f>+'ESPECTRO E030-2016'!S52</f>
        <v>3.5049734179386047E-2</v>
      </c>
      <c r="C46" s="18"/>
      <c r="D46" s="17">
        <f>+'ESPECTRO E030-2016'!R52</f>
        <v>7</v>
      </c>
      <c r="E46" s="52">
        <f>+'ESPECTRO E030-2016'!T52</f>
        <v>3.5049734179386047E-2</v>
      </c>
    </row>
    <row r="47" spans="1:5" x14ac:dyDescent="0.25">
      <c r="A47" s="19">
        <f>+'ESPECTRO E030-2016'!R53</f>
        <v>8</v>
      </c>
      <c r="B47" s="52">
        <f>+'ESPECTRO E030-2016'!S53</f>
        <v>2.6834952731092439E-2</v>
      </c>
      <c r="C47" s="18"/>
      <c r="D47" s="17">
        <f>+'ESPECTRO E030-2016'!R53</f>
        <v>8</v>
      </c>
      <c r="E47" s="52">
        <f>+'ESPECTRO E030-2016'!T53</f>
        <v>2.6834952731092439E-2</v>
      </c>
    </row>
    <row r="48" spans="1:5" x14ac:dyDescent="0.25">
      <c r="A48" s="19">
        <f>+'ESPECTRO E030-2016'!R54</f>
        <v>9</v>
      </c>
      <c r="B48" s="52">
        <f>+'ESPECTRO E030-2016'!S54</f>
        <v>2.1202925614690324E-2</v>
      </c>
      <c r="C48" s="18"/>
      <c r="D48" s="17">
        <f>+'ESPECTRO E030-2016'!R54</f>
        <v>9</v>
      </c>
      <c r="E48" s="52">
        <f>+'ESPECTRO E030-2016'!T54</f>
        <v>2.1202925614690324E-2</v>
      </c>
    </row>
    <row r="49" spans="1:5" x14ac:dyDescent="0.25">
      <c r="A49" s="19">
        <f>+'ESPECTRO E030-2016'!R55</f>
        <v>10</v>
      </c>
      <c r="B49" s="52">
        <f>+'ESPECTRO E030-2016'!S55</f>
        <v>1.7174369747899165E-2</v>
      </c>
      <c r="C49" s="18"/>
      <c r="D49" s="17">
        <f>+'ESPECTRO E030-2016'!R55</f>
        <v>10</v>
      </c>
      <c r="E49" s="52">
        <f>+'ESPECTRO E030-2016'!T55</f>
        <v>1.7174369747899165E-2</v>
      </c>
    </row>
    <row r="50" spans="1:5" x14ac:dyDescent="0.25">
      <c r="A50" s="12"/>
    </row>
    <row r="51" spans="1:5" x14ac:dyDescent="0.25">
      <c r="A51" s="12"/>
    </row>
    <row r="52" spans="1:5" x14ac:dyDescent="0.25">
      <c r="A52" s="12"/>
    </row>
    <row r="53" spans="1:5" x14ac:dyDescent="0.25">
      <c r="A53" s="12"/>
    </row>
    <row r="54" spans="1:5" x14ac:dyDescent="0.25">
      <c r="A54" s="12"/>
    </row>
    <row r="55" spans="1:5" x14ac:dyDescent="0.25">
      <c r="A55" s="12"/>
    </row>
    <row r="56" spans="1:5" x14ac:dyDescent="0.25">
      <c r="A56" s="12"/>
    </row>
    <row r="57" spans="1:5" x14ac:dyDescent="0.25">
      <c r="A57" s="12"/>
    </row>
    <row r="58" spans="1:5" x14ac:dyDescent="0.25">
      <c r="A58" s="12"/>
    </row>
    <row r="59" spans="1:5" x14ac:dyDescent="0.25">
      <c r="A59" s="12"/>
    </row>
    <row r="60" spans="1:5" x14ac:dyDescent="0.25">
      <c r="A60" s="12"/>
    </row>
    <row r="61" spans="1:5" x14ac:dyDescent="0.25">
      <c r="A61" s="12"/>
    </row>
    <row r="62" spans="1:5" x14ac:dyDescent="0.25">
      <c r="A62" s="12"/>
    </row>
    <row r="63" spans="1:5" x14ac:dyDescent="0.25">
      <c r="A63" s="12"/>
    </row>
    <row r="64" spans="1:5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3" sqref="D13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rgb="FF00B050"/>
  </sheetPr>
  <dimension ref="B3:J43"/>
  <sheetViews>
    <sheetView workbookViewId="0">
      <selection activeCell="H29" sqref="H29"/>
    </sheetView>
  </sheetViews>
  <sheetFormatPr baseColWidth="10" defaultRowHeight="15" x14ac:dyDescent="0.25"/>
  <cols>
    <col min="2" max="2" width="6.42578125" customWidth="1"/>
    <col min="3" max="3" width="7.85546875" customWidth="1"/>
    <col min="4" max="4" width="29" customWidth="1"/>
  </cols>
  <sheetData>
    <row r="3" spans="2:10" x14ac:dyDescent="0.25">
      <c r="B3" s="77" t="s">
        <v>0</v>
      </c>
      <c r="C3" s="77"/>
      <c r="D3" s="77"/>
    </row>
    <row r="4" spans="2:10" x14ac:dyDescent="0.25">
      <c r="B4" s="1" t="s">
        <v>3</v>
      </c>
      <c r="C4" s="1" t="s">
        <v>1</v>
      </c>
      <c r="D4" s="1" t="s">
        <v>2</v>
      </c>
    </row>
    <row r="5" spans="2:10" x14ac:dyDescent="0.25">
      <c r="B5" s="2">
        <v>1</v>
      </c>
      <c r="C5" s="47" t="s">
        <v>17</v>
      </c>
      <c r="D5" s="6">
        <v>0.45</v>
      </c>
    </row>
    <row r="6" spans="2:10" x14ac:dyDescent="0.25">
      <c r="B6" s="2">
        <v>2</v>
      </c>
      <c r="C6" s="47" t="s">
        <v>18</v>
      </c>
      <c r="D6" s="6">
        <v>0.35</v>
      </c>
    </row>
    <row r="7" spans="2:10" x14ac:dyDescent="0.25">
      <c r="B7" s="2">
        <v>3</v>
      </c>
      <c r="C7" s="47" t="s">
        <v>19</v>
      </c>
      <c r="D7" s="6">
        <v>0.25</v>
      </c>
    </row>
    <row r="8" spans="2:10" x14ac:dyDescent="0.25">
      <c r="B8" s="2">
        <v>4</v>
      </c>
      <c r="C8" s="47" t="s">
        <v>20</v>
      </c>
      <c r="D8" s="5">
        <v>0.1</v>
      </c>
    </row>
    <row r="12" spans="2:10" x14ac:dyDescent="0.25">
      <c r="B12" s="1" t="s">
        <v>3</v>
      </c>
      <c r="C12" s="78" t="s">
        <v>99</v>
      </c>
      <c r="D12" s="78"/>
      <c r="E12" s="4" t="s">
        <v>9</v>
      </c>
      <c r="F12" s="4" t="s">
        <v>10</v>
      </c>
      <c r="G12" s="4" t="s">
        <v>11</v>
      </c>
      <c r="H12" s="4" t="s">
        <v>12</v>
      </c>
      <c r="I12" s="4" t="s">
        <v>29</v>
      </c>
      <c r="J12" s="4" t="s">
        <v>21</v>
      </c>
    </row>
    <row r="13" spans="2:10" x14ac:dyDescent="0.25">
      <c r="B13" s="3">
        <v>1</v>
      </c>
      <c r="C13" s="4" t="s">
        <v>13</v>
      </c>
      <c r="D13" s="8" t="s">
        <v>25</v>
      </c>
      <c r="E13" s="5">
        <v>0.8</v>
      </c>
      <c r="F13" s="5">
        <v>0.8</v>
      </c>
      <c r="G13" s="5">
        <v>0.8</v>
      </c>
      <c r="H13" s="5">
        <v>0.8</v>
      </c>
      <c r="I13" s="5">
        <v>0.3</v>
      </c>
      <c r="J13" s="5">
        <v>3</v>
      </c>
    </row>
    <row r="14" spans="2:10" x14ac:dyDescent="0.25">
      <c r="B14" s="3">
        <v>2</v>
      </c>
      <c r="C14" s="4" t="s">
        <v>14</v>
      </c>
      <c r="D14" s="8" t="s">
        <v>28</v>
      </c>
      <c r="E14" s="5">
        <v>1</v>
      </c>
      <c r="F14" s="5">
        <v>1</v>
      </c>
      <c r="G14" s="5">
        <v>1</v>
      </c>
      <c r="H14" s="5">
        <v>1</v>
      </c>
      <c r="I14" s="5">
        <v>0.4</v>
      </c>
      <c r="J14" s="5">
        <v>2.5</v>
      </c>
    </row>
    <row r="15" spans="2:10" x14ac:dyDescent="0.25">
      <c r="B15" s="3">
        <v>3</v>
      </c>
      <c r="C15" s="4" t="s">
        <v>15</v>
      </c>
      <c r="D15" s="8" t="s">
        <v>27</v>
      </c>
      <c r="E15" s="5">
        <v>1.05</v>
      </c>
      <c r="F15" s="5">
        <v>1.1499999999999999</v>
      </c>
      <c r="G15" s="5">
        <v>1.2</v>
      </c>
      <c r="H15" s="5">
        <v>1.6</v>
      </c>
      <c r="I15" s="5">
        <v>0.6</v>
      </c>
      <c r="J15" s="5">
        <v>2</v>
      </c>
    </row>
    <row r="16" spans="2:10" x14ac:dyDescent="0.25">
      <c r="B16" s="3">
        <v>4</v>
      </c>
      <c r="C16" s="4" t="s">
        <v>16</v>
      </c>
      <c r="D16" s="3" t="s">
        <v>26</v>
      </c>
      <c r="E16" s="5">
        <v>1.1000000000000001</v>
      </c>
      <c r="F16" s="5">
        <v>1.2</v>
      </c>
      <c r="G16" s="5">
        <v>1.4</v>
      </c>
      <c r="H16" s="5">
        <v>2</v>
      </c>
      <c r="I16" s="5">
        <v>1</v>
      </c>
      <c r="J16" s="5">
        <v>1.6</v>
      </c>
    </row>
    <row r="19" spans="2:7" x14ac:dyDescent="0.25">
      <c r="B19" s="22" t="s">
        <v>3</v>
      </c>
      <c r="C19" s="79" t="s">
        <v>100</v>
      </c>
      <c r="D19" s="80"/>
      <c r="E19" s="23" t="s">
        <v>42</v>
      </c>
    </row>
    <row r="20" spans="2:7" x14ac:dyDescent="0.25">
      <c r="B20" s="3">
        <v>1</v>
      </c>
      <c r="C20" s="4" t="s">
        <v>33</v>
      </c>
      <c r="D20" s="3" t="s">
        <v>40</v>
      </c>
      <c r="E20" s="5">
        <v>1.5</v>
      </c>
      <c r="F20" s="51" t="s">
        <v>94</v>
      </c>
    </row>
    <row r="21" spans="2:7" x14ac:dyDescent="0.25">
      <c r="B21" s="3">
        <v>2</v>
      </c>
      <c r="C21" s="4" t="s">
        <v>34</v>
      </c>
      <c r="D21" s="3" t="s">
        <v>37</v>
      </c>
      <c r="E21" s="5">
        <v>1.5</v>
      </c>
      <c r="F21" t="s">
        <v>110</v>
      </c>
    </row>
    <row r="22" spans="2:7" x14ac:dyDescent="0.25">
      <c r="B22" s="3">
        <v>3</v>
      </c>
      <c r="C22" s="4" t="s">
        <v>35</v>
      </c>
      <c r="D22" s="3" t="s">
        <v>38</v>
      </c>
      <c r="E22" s="5">
        <v>1.3</v>
      </c>
      <c r="F22" t="s">
        <v>110</v>
      </c>
    </row>
    <row r="23" spans="2:7" x14ac:dyDescent="0.25">
      <c r="B23" s="3">
        <v>4</v>
      </c>
      <c r="C23" s="4" t="s">
        <v>36</v>
      </c>
      <c r="D23" s="3" t="s">
        <v>39</v>
      </c>
      <c r="E23" s="5">
        <v>1</v>
      </c>
      <c r="F23" t="s">
        <v>110</v>
      </c>
    </row>
    <row r="24" spans="2:7" x14ac:dyDescent="0.25">
      <c r="B24" s="3">
        <v>5</v>
      </c>
      <c r="C24" s="3"/>
      <c r="D24" s="3" t="s">
        <v>41</v>
      </c>
      <c r="E24" s="5">
        <v>1</v>
      </c>
      <c r="F24" t="s">
        <v>110</v>
      </c>
    </row>
    <row r="27" spans="2:7" x14ac:dyDescent="0.25">
      <c r="B27" s="22" t="s">
        <v>3</v>
      </c>
      <c r="C27" s="79" t="s">
        <v>101</v>
      </c>
      <c r="D27" s="80"/>
      <c r="E27" s="80"/>
      <c r="F27" s="81"/>
      <c r="G27" s="23" t="s">
        <v>81</v>
      </c>
    </row>
    <row r="28" spans="2:7" x14ac:dyDescent="0.25">
      <c r="B28" s="3">
        <v>1</v>
      </c>
      <c r="C28" s="3"/>
      <c r="D28" s="3" t="s">
        <v>43</v>
      </c>
      <c r="E28" s="3"/>
      <c r="F28" s="3"/>
      <c r="G28" s="3">
        <v>8</v>
      </c>
    </row>
    <row r="29" spans="2:7" x14ac:dyDescent="0.25">
      <c r="B29" s="3">
        <v>2</v>
      </c>
      <c r="C29" s="3"/>
      <c r="D29" s="3" t="s">
        <v>44</v>
      </c>
      <c r="E29" s="3"/>
      <c r="F29" s="3"/>
      <c r="G29" s="3">
        <v>5</v>
      </c>
    </row>
    <row r="30" spans="2:7" x14ac:dyDescent="0.25">
      <c r="B30" s="3">
        <v>3</v>
      </c>
      <c r="C30" s="3"/>
      <c r="D30" s="3" t="s">
        <v>45</v>
      </c>
      <c r="E30" s="3"/>
      <c r="F30" s="3"/>
      <c r="G30" s="3">
        <v>4</v>
      </c>
    </row>
    <row r="31" spans="2:7" x14ac:dyDescent="0.25">
      <c r="B31" s="3">
        <v>4</v>
      </c>
      <c r="C31" s="3"/>
      <c r="D31" s="3" t="s">
        <v>46</v>
      </c>
      <c r="E31" s="3"/>
      <c r="F31" s="3"/>
      <c r="G31" s="3">
        <v>7</v>
      </c>
    </row>
    <row r="32" spans="2:7" x14ac:dyDescent="0.25">
      <c r="B32" s="3">
        <v>5</v>
      </c>
      <c r="C32" s="3"/>
      <c r="D32" s="3" t="s">
        <v>47</v>
      </c>
      <c r="E32" s="3"/>
      <c r="F32" s="3"/>
      <c r="G32" s="3">
        <v>4</v>
      </c>
    </row>
    <row r="33" spans="2:7" x14ac:dyDescent="0.25">
      <c r="B33" s="3">
        <v>6</v>
      </c>
      <c r="C33" s="3"/>
      <c r="D33" s="3" t="s">
        <v>48</v>
      </c>
      <c r="E33" s="3"/>
      <c r="F33" s="3"/>
      <c r="G33" s="3">
        <v>8</v>
      </c>
    </row>
    <row r="34" spans="2:7" x14ac:dyDescent="0.25">
      <c r="B34" s="3">
        <v>7</v>
      </c>
      <c r="C34" s="3"/>
      <c r="D34" s="3" t="s">
        <v>49</v>
      </c>
      <c r="E34" s="3"/>
      <c r="F34" s="3"/>
      <c r="G34" s="3">
        <v>8</v>
      </c>
    </row>
    <row r="35" spans="2:7" x14ac:dyDescent="0.25">
      <c r="B35" s="3">
        <v>8</v>
      </c>
      <c r="C35" s="3"/>
      <c r="D35" s="3" t="s">
        <v>50</v>
      </c>
      <c r="E35" s="3"/>
      <c r="F35" s="3"/>
      <c r="G35" s="3">
        <v>7</v>
      </c>
    </row>
    <row r="36" spans="2:7" x14ac:dyDescent="0.25">
      <c r="B36" s="3">
        <v>9</v>
      </c>
      <c r="C36" s="3"/>
      <c r="D36" s="3" t="s">
        <v>51</v>
      </c>
      <c r="E36" s="3"/>
      <c r="F36" s="3"/>
      <c r="G36" s="3">
        <v>6</v>
      </c>
    </row>
    <row r="37" spans="2:7" x14ac:dyDescent="0.25">
      <c r="B37" s="3">
        <v>10</v>
      </c>
      <c r="C37" s="3"/>
      <c r="D37" s="3" t="s">
        <v>52</v>
      </c>
      <c r="E37" s="3"/>
      <c r="F37" s="3"/>
      <c r="G37" s="3">
        <v>4</v>
      </c>
    </row>
    <row r="38" spans="2:7" x14ac:dyDescent="0.25">
      <c r="B38" s="3">
        <v>11</v>
      </c>
      <c r="C38" s="3"/>
      <c r="D38" s="3" t="s">
        <v>53</v>
      </c>
      <c r="E38" s="3"/>
      <c r="F38" s="3"/>
      <c r="G38" s="3">
        <v>3</v>
      </c>
    </row>
    <row r="39" spans="2:7" x14ac:dyDescent="0.25">
      <c r="B39" s="3">
        <v>12</v>
      </c>
      <c r="C39" s="3"/>
      <c r="D39" s="3" t="s">
        <v>54</v>
      </c>
      <c r="E39" s="3"/>
      <c r="F39" s="3"/>
      <c r="G39" s="3">
        <v>7</v>
      </c>
    </row>
    <row r="42" spans="2:7" x14ac:dyDescent="0.25">
      <c r="B42">
        <v>1</v>
      </c>
      <c r="C42" t="s">
        <v>91</v>
      </c>
    </row>
    <row r="43" spans="2:7" x14ac:dyDescent="0.25">
      <c r="B43">
        <v>2</v>
      </c>
      <c r="C43" t="s">
        <v>92</v>
      </c>
    </row>
  </sheetData>
  <mergeCells count="4">
    <mergeCell ref="B3:D3"/>
    <mergeCell ref="C12:D12"/>
    <mergeCell ref="C19:D19"/>
    <mergeCell ref="C27:F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ESPECTRO E030-2016</vt:lpstr>
      <vt:lpstr>Hoja2</vt:lpstr>
      <vt:lpstr>DATOS TXT.</vt:lpstr>
      <vt:lpstr>Hoja1</vt:lpstr>
      <vt:lpstr>DATOS E030-2018</vt:lpstr>
      <vt:lpstr>'ESPECTRO E030-2016'!Área_de_impresión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</dc:creator>
  <cp:lastModifiedBy>LUIS</cp:lastModifiedBy>
  <cp:lastPrinted>2021-05-11T16:02:48Z</cp:lastPrinted>
  <dcterms:created xsi:type="dcterms:W3CDTF">2016-02-06T23:27:11Z</dcterms:created>
  <dcterms:modified xsi:type="dcterms:W3CDTF">2023-05-27T02:22:08Z</dcterms:modified>
</cp:coreProperties>
</file>